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laanmic\OneDrive - Kiwa\_thuiswerken\_kleine klussen\EXCEL dichtheidsbeproeving\"/>
    </mc:Choice>
  </mc:AlternateContent>
  <xr:revisionPtr revIDLastSave="57" documentId="8_{9764A7FA-97EE-402C-8AAC-A99C8AD8967B}" xr6:coauthVersionLast="45" xr6:coauthVersionMax="45" xr10:uidLastSave="{E67EFF7D-7367-4B85-B67E-458991216628}"/>
  <bookViews>
    <workbookView xWindow="-120" yWindow="-120" windowWidth="29040" windowHeight="15840" xr2:uid="{D0C212D4-9CF0-4662-8FA2-AA9516B67334}"/>
  </bookViews>
  <sheets>
    <sheet name="Berekening" sheetId="3" r:id="rId1"/>
    <sheet name="Achtergronden" sheetId="2" state="hidden" r:id="rId2"/>
  </sheets>
  <definedNames>
    <definedName name="_xlnm._FilterDatabase" localSheetId="0" hidden="1">Berekening!$C$19:$K$25</definedName>
    <definedName name="Koper">Achtergronden!$H$14:$H$20</definedName>
    <definedName name="Materiaal">Achtergronden!$G$3:$G$8</definedName>
    <definedName name="matspatie">Achtergronden!$F$3:$F$8</definedName>
    <definedName name="PE_SDR_11">Achtergronden!$D$14:$D$29</definedName>
    <definedName name="PE_SDR_17.6">Achtergronden!$C$14:$C$26</definedName>
    <definedName name="SPVC_SDR_33">Achtergronden!$F$14:$F$22</definedName>
    <definedName name="SPVC_SDR_41">Achtergronden!$E$14:$E$27</definedName>
    <definedName name="Staal">Achtergronden!$G$14:$G$34</definedName>
    <definedName name="Z_B65C0633_0DD9_4037_91FD_3863283516E5_.wvu.Cols" localSheetId="0" hidden="1">Berekening!$P:$V</definedName>
    <definedName name="Z_B65C0633_0DD9_4037_91FD_3863283516E5_.wvu.FilterData" localSheetId="0" hidden="1">Berekening!$C$19:$K$25</definedName>
  </definedNames>
  <calcPr calcId="191029"/>
  <customWorkbookViews>
    <customWorkbookView name="ShowAllSheets" guid="{B65C0633-0DD9-4037-91FD-3863283516E5}" maximized="1" xWindow="-1688" yWindow="-71" windowWidth="1696" windowHeight="102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0" i="3" l="1"/>
  <c r="P10" i="3" s="1"/>
  <c r="Q11" i="3"/>
  <c r="P11" i="3" s="1"/>
  <c r="Q7" i="3"/>
  <c r="Q19" i="3" l="1"/>
  <c r="R20" i="3" l="1"/>
  <c r="I20" i="3" s="1"/>
  <c r="F11" i="3" l="1"/>
  <c r="F10" i="3"/>
  <c r="J7" i="3" l="1"/>
  <c r="Q12" i="3" l="1"/>
  <c r="T20" i="3"/>
  <c r="G11" i="3" s="1"/>
  <c r="R22" i="3" l="1"/>
  <c r="I22" i="3" s="1"/>
  <c r="R23" i="3"/>
  <c r="I23" i="3" s="1"/>
  <c r="R24" i="3"/>
  <c r="I24" i="3" s="1"/>
  <c r="R21" i="3"/>
  <c r="I21" i="3" s="1"/>
  <c r="Q21" i="3"/>
  <c r="Q22" i="3"/>
  <c r="Q23" i="3"/>
  <c r="Q24" i="3"/>
  <c r="Q20" i="3"/>
  <c r="S20" i="3" s="1"/>
  <c r="K20" i="3" s="1"/>
  <c r="J6" i="3"/>
  <c r="G12" i="3" s="1"/>
  <c r="J20" i="3" l="1"/>
  <c r="S23" i="3"/>
  <c r="K23" i="3" s="1"/>
  <c r="J23" i="3" s="1"/>
  <c r="S22" i="3"/>
  <c r="K22" i="3" s="1"/>
  <c r="J22" i="3" s="1"/>
  <c r="S24" i="3"/>
  <c r="K24" i="3" s="1"/>
  <c r="J24" i="3" s="1"/>
  <c r="S21" i="3"/>
  <c r="K21" i="3" s="1"/>
  <c r="C26" i="3" l="1"/>
  <c r="J21" i="3"/>
  <c r="I25" i="3"/>
  <c r="D34" i="3" s="1"/>
  <c r="Q28" i="3" s="1"/>
  <c r="D28" i="3" l="1"/>
  <c r="F28" i="3" s="1"/>
  <c r="D30" i="3" s="1"/>
</calcChain>
</file>

<file path=xl/sharedStrings.xml><?xml version="1.0" encoding="utf-8"?>
<sst xmlns="http://schemas.openxmlformats.org/spreadsheetml/2006/main" count="334" uniqueCount="149">
  <si>
    <t>Type leiding</t>
  </si>
  <si>
    <t>Tabel 4 - maximale lekgrootte</t>
  </si>
  <si>
    <t>Hoofdleiding</t>
  </si>
  <si>
    <t>Aansluitleiding, Nieuw</t>
  </si>
  <si>
    <t>Meteropstelling</t>
  </si>
  <si>
    <r>
      <t>Maximale lekgrootte</t>
    </r>
    <r>
      <rPr>
        <b/>
        <sz val="11"/>
        <color theme="1"/>
        <rFont val="Cambria"/>
        <family val="1"/>
      </rPr>
      <t xml:space="preserve"> dm</t>
    </r>
    <r>
      <rPr>
        <b/>
        <vertAlign val="subscript"/>
        <sz val="11"/>
        <color theme="1"/>
        <rFont val="Cambria"/>
        <family val="1"/>
      </rPr>
      <t>n</t>
    </r>
    <r>
      <rPr>
        <b/>
        <vertAlign val="superscript"/>
        <sz val="11"/>
        <color theme="1"/>
        <rFont val="Cambria"/>
        <family val="1"/>
      </rPr>
      <t>3</t>
    </r>
    <r>
      <rPr>
        <b/>
        <sz val="11"/>
        <color theme="1"/>
        <rFont val="Cambria"/>
        <family val="1"/>
      </rPr>
      <t>/h</t>
    </r>
  </si>
  <si>
    <t>Aansluitleiding, Bestaand</t>
  </si>
  <si>
    <t>Een aansluitleiding wordt als bestaand beschouwd, zodra de rapportage van de eerste dichtheidsbeproeving (overdrukmeting) van de nieuwe leiding door de netbeheerder is geaccepteerd.</t>
  </si>
  <si>
    <t>mbar</t>
  </si>
  <si>
    <t>Binnendiameter standaard handelsmaten</t>
  </si>
  <si>
    <t/>
  </si>
  <si>
    <t>PE SDR 17,6</t>
  </si>
  <si>
    <t>PE SDR 11</t>
  </si>
  <si>
    <t>S-PVC SDR 41</t>
  </si>
  <si>
    <t>S-PVC SDR 33</t>
  </si>
  <si>
    <t>Staal</t>
  </si>
  <si>
    <t>Koper</t>
  </si>
  <si>
    <t>Materiaal</t>
  </si>
  <si>
    <t>Diameter</t>
  </si>
  <si>
    <t>PE_SDR_17.6</t>
  </si>
  <si>
    <t>PE_SDR_11</t>
  </si>
  <si>
    <t>SPVC_SDR_41</t>
  </si>
  <si>
    <t>SPVC_SDR_33</t>
  </si>
  <si>
    <t>Leiding</t>
  </si>
  <si>
    <t>Lengte (m)</t>
  </si>
  <si>
    <t>Sectie 1</t>
  </si>
  <si>
    <t>Sectie 2</t>
  </si>
  <si>
    <t>Sectie 3</t>
  </si>
  <si>
    <t>Sectie 4</t>
  </si>
  <si>
    <t>Sectie 5</t>
  </si>
  <si>
    <t>Totaal</t>
  </si>
  <si>
    <t>Aansluitleiding, nieuw</t>
  </si>
  <si>
    <t>Aansluitleiding, bestaand</t>
  </si>
  <si>
    <t>Komt PE SDR 11 voor?</t>
  </si>
  <si>
    <t>minuten</t>
  </si>
  <si>
    <t>Maximale bedrijfdruk</t>
  </si>
  <si>
    <t>8 bar</t>
  </si>
  <si>
    <t>4 bar</t>
  </si>
  <si>
    <t>1 bar</t>
  </si>
  <si>
    <t>100 mbar</t>
  </si>
  <si>
    <t>30 mbar</t>
  </si>
  <si>
    <t>minimaal drukdalingscriterium</t>
  </si>
  <si>
    <t>Minimum beproevingstijd:</t>
  </si>
  <si>
    <t xml:space="preserve"> uur</t>
  </si>
  <si>
    <t xml:space="preserve"> mbar</t>
  </si>
  <si>
    <r>
      <t>Inhoud (m</t>
    </r>
    <r>
      <rPr>
        <vertAlign val="superscript"/>
        <sz val="11"/>
        <color theme="1"/>
        <rFont val="Arial"/>
        <family val="2"/>
      </rPr>
      <t>3</t>
    </r>
    <r>
      <rPr>
        <sz val="11"/>
        <color theme="1"/>
        <rFont val="Arial"/>
        <family val="2"/>
      </rPr>
      <t>)</t>
    </r>
  </si>
  <si>
    <t>Bedrijfsdruk (MOP) (HD=bar, LD=mbar)</t>
  </si>
  <si>
    <t>omslagpunt druk</t>
  </si>
  <si>
    <t>Drukdalingscriterium:</t>
  </si>
  <si>
    <t>Inhoud leiding</t>
  </si>
  <si>
    <r>
      <t>m</t>
    </r>
    <r>
      <rPr>
        <vertAlign val="superscript"/>
        <sz val="11"/>
        <color theme="1"/>
        <rFont val="Arial"/>
        <family val="2"/>
      </rPr>
      <t>3</t>
    </r>
  </si>
  <si>
    <r>
      <t>dm</t>
    </r>
    <r>
      <rPr>
        <vertAlign val="subscript"/>
        <sz val="11"/>
        <color theme="1"/>
        <rFont val="Arial"/>
        <family val="2"/>
      </rPr>
      <t>n</t>
    </r>
    <r>
      <rPr>
        <vertAlign val="superscript"/>
        <sz val="11"/>
        <color theme="1"/>
        <rFont val="Arial"/>
        <family val="2"/>
      </rPr>
      <t>3</t>
    </r>
    <r>
      <rPr>
        <sz val="11"/>
        <color theme="1"/>
        <rFont val="Arial"/>
        <family val="2"/>
      </rPr>
      <t>/u</t>
    </r>
  </si>
  <si>
    <t>Gewenst drukdalingscriterium</t>
  </si>
  <si>
    <t>Methode van berekenen leidinginhoud</t>
  </si>
  <si>
    <t>link met N18 in berekening</t>
  </si>
  <si>
    <t>25mm (25 x 2,3)</t>
  </si>
  <si>
    <t>32mm (32 x 2,3)</t>
  </si>
  <si>
    <t>40mm (40 x 2,3)</t>
  </si>
  <si>
    <t>50mm (50 x 2,9)</t>
  </si>
  <si>
    <t>63mm (63 x 3,6)</t>
  </si>
  <si>
    <t>75mm (75 x 4,3)</t>
  </si>
  <si>
    <t>110mm (110 x 6,3)</t>
  </si>
  <si>
    <t>32mm (32 x 3)</t>
  </si>
  <si>
    <t>40mm (40 x 3,7)</t>
  </si>
  <si>
    <t>50mm (50 x 4,6)</t>
  </si>
  <si>
    <t>63mm (63 x 5,8)</t>
  </si>
  <si>
    <t>75mm (75 x 6,9)</t>
  </si>
  <si>
    <t>90mm (90 x 8,2)</t>
  </si>
  <si>
    <t>110mm (110 x 10)</t>
  </si>
  <si>
    <t>125mm (125 x 11,4)</t>
  </si>
  <si>
    <t>160mm (160 x 14,6)</t>
  </si>
  <si>
    <t>200mm (200 x 18,2)</t>
  </si>
  <si>
    <t>225mm (225 x 20,5)</t>
  </si>
  <si>
    <t>250mm (250 x 22,8)</t>
  </si>
  <si>
    <t>315mm (315 x 28,7)</t>
  </si>
  <si>
    <t>355mm (355 x 32,3)</t>
  </si>
  <si>
    <t>400mm (400 x 36,4)</t>
  </si>
  <si>
    <t>90mm (90 x 5,1)</t>
  </si>
  <si>
    <t>125mm (125 x 7,1)</t>
  </si>
  <si>
    <t>160mm (160 x 9,1)</t>
  </si>
  <si>
    <t>200mm (200 x 11,4)</t>
  </si>
  <si>
    <t>250mm (250 x 14,2)</t>
  </si>
  <si>
    <t>315mm (315 x 17,9)</t>
  </si>
  <si>
    <t>63mm (63 x 2)</t>
  </si>
  <si>
    <t>75mm (75 x 2)</t>
  </si>
  <si>
    <t>90mm (90 x 2,2)</t>
  </si>
  <si>
    <t>110mm (110 x 2,7)</t>
  </si>
  <si>
    <t>125mm (125 x 3,1)</t>
  </si>
  <si>
    <t>160mm (160 x 4)</t>
  </si>
  <si>
    <t>200mm (200 x 4,9)</t>
  </si>
  <si>
    <t>250mm (250 x 6,2)</t>
  </si>
  <si>
    <t>315mm (315 x 7,7)</t>
  </si>
  <si>
    <t>355mm (355 x 8,7)</t>
  </si>
  <si>
    <t>400mm (400 x 9,8)</t>
  </si>
  <si>
    <t>500mm (500 x 12,3)</t>
  </si>
  <si>
    <t>630mm (630 x 15,4)</t>
  </si>
  <si>
    <t>50mm (50 x 2)</t>
  </si>
  <si>
    <t>110mm (110 x 3,4)</t>
  </si>
  <si>
    <t>160mm (160 x 4,9)</t>
  </si>
  <si>
    <t>200mm (200 x 6,2)</t>
  </si>
  <si>
    <t>250mm (250 x 7,7)</t>
  </si>
  <si>
    <t>315mm (315 x 9,7)</t>
  </si>
  <si>
    <t>DN 50mm (60,3 x 3,2)</t>
  </si>
  <si>
    <t>DN 80mm (88,9 x 3,6)</t>
  </si>
  <si>
    <t>DN 100mm (114,3 x 3,6)</t>
  </si>
  <si>
    <t>DN 150mm (168,3 x 4)</t>
  </si>
  <si>
    <t>DN 200mm (219,1 x 4,5)</t>
  </si>
  <si>
    <t>DN 250mm (273 x 5)</t>
  </si>
  <si>
    <t>DN 300mm (323,9 x 5,6)</t>
  </si>
  <si>
    <t>DN 400mm (406,4 x 6,3)</t>
  </si>
  <si>
    <t>DN 500mm (508 x 7,1)</t>
  </si>
  <si>
    <t>12mm (12 x 1)</t>
  </si>
  <si>
    <t>15mm (15 x 1)</t>
  </si>
  <si>
    <t>22mm (22 x 1,1)</t>
  </si>
  <si>
    <t>28mm (28 x 1,2)</t>
  </si>
  <si>
    <t>35mm (35 x 1,5)</t>
  </si>
  <si>
    <t>42mm (42 x 1,5)</t>
  </si>
  <si>
    <t>54mm (54 x 1,5)</t>
  </si>
  <si>
    <t>Dichtheidsbeproeving met lucht, inert gas of aardgas volgens NEN 7244-7 2019</t>
  </si>
  <si>
    <t>Toelichting</t>
  </si>
  <si>
    <t>Beproevingsdruk (HD=bar, LD=mbar)</t>
  </si>
  <si>
    <t xml:space="preserve">Geeft de beproevingsdruk aan. </t>
  </si>
  <si>
    <t xml:space="preserve">* De beproevingsdruk moet bij voorkeur worden uitgevoerd bij een druk die gelijk is aan de maximale bedrijfsdruk. </t>
  </si>
  <si>
    <r>
      <t xml:space="preserve">* Een </t>
    </r>
    <r>
      <rPr>
        <i/>
        <sz val="11"/>
        <rFont val="Arial"/>
        <family val="2"/>
      </rPr>
      <t>lagere</t>
    </r>
    <r>
      <rPr>
        <sz val="11"/>
        <rFont val="Arial"/>
        <family val="2"/>
      </rPr>
      <t xml:space="preserve"> beproevingsdruk dan de maximale bedrijfsdruk is toegestaan. 
Een lagere beproevingsdruk heeft een langere beproevingsduur tot gevolg.</t>
    </r>
  </si>
  <si>
    <r>
      <t xml:space="preserve">* Een </t>
    </r>
    <r>
      <rPr>
        <i/>
        <sz val="11"/>
        <rFont val="Arial"/>
        <family val="2"/>
      </rPr>
      <t>hogere</t>
    </r>
    <r>
      <rPr>
        <sz val="11"/>
        <rFont val="Arial"/>
        <family val="2"/>
      </rPr>
      <t xml:space="preserve"> beproevingsdruk dan de maximale bedrijfsdruk is toegestaan als zeker is dat deze hogere druk geen afdichtend effect heeft op het gasvoorzieningssysteem. De beproevingsdruk mag niet hoger zijn dan de druk van de sterktebeproeving.</t>
    </r>
  </si>
  <si>
    <t>Dit vak mag leeg blijven, dan wordt gerekend met het minimum drukdalingscriterium. 
Het is toegestaan om een hogere waarde voor het drukdalingscriterium te kiezen. De beproevingstijd neemt dan toe.</t>
  </si>
  <si>
    <t>Geef aan of de leidinginhoud bekend is, of dat deze met behulp van de spreadsheet wordt bepaald. 
Op basis van deze keus worden vakken zwart gemaakt of niet.</t>
  </si>
  <si>
    <t>Als de leidinginhoud nog berekend moet worden, kunnen hieronder de secties worden ingevuld. Selecteer eerst het materiaal, dan komt het drop-down menu met de mogelijke diameters beschikbaar. Vul tenslotte de lengte per sectie in.</t>
  </si>
  <si>
    <t>Druk op enter nadat de laatste wijziging is gedaan, dan wordt de minimale beproevingstijd berekend. 
Hierbij wordt de formule gebruikt uit paragraaf 4.4.3.3 van de NEN 7244-7:2019</t>
  </si>
  <si>
    <t>Vul eerst het type leiding in dat beproefd gaat worden. 
De spreadsheet bepaald hiermee de bijbehorende maximale lekgrootte (volgens tabel 4, NEN 7244-7:2019) en het minimale drukdalingscriterium (volgens paragraaf 4.4.3.3, NEN 7244-7:2019).</t>
  </si>
  <si>
    <t>Vul de bedrijfsdruk (MOP) in, in mbar of in bar. De spreadsheet kiest zelf de juiste eenheid.</t>
  </si>
  <si>
    <t>* Voor PE-leidingen in een 8 bar deelnet, wordt een beproevingsdruk van maximaal 6 bar aanbevolen. Dit is vanwege het kruipgedrag van dit materiaal en de daarmee samenhangende lange stabilisatietijd. Deze stabilisatietijd is langer naarmate de beproevingsdruk hoger is.</t>
  </si>
  <si>
    <t xml:space="preserve">             Maximale lekgrootte bij dit type leiding:</t>
  </si>
  <si>
    <t xml:space="preserve">             Minimaal drukdalingscriterium bij dit type leiding:</t>
  </si>
  <si>
    <t>1/2" (21,3 x 2,65)</t>
  </si>
  <si>
    <t>1/2" (21,3 x 3,25)</t>
  </si>
  <si>
    <t>3/4" (26,9 x 2,65)</t>
  </si>
  <si>
    <t>3/4" (26,9 x 3,25)</t>
  </si>
  <si>
    <t>1" (33,7 x 3,25)</t>
  </si>
  <si>
    <t>1" (33,7 x 4,05)</t>
  </si>
  <si>
    <t>1 1/4" (42,4 x 3,24)</t>
  </si>
  <si>
    <t>1 1/4" (42,4 x 4,05)</t>
  </si>
  <si>
    <t>1 1/2" (48,3 x 3,25)</t>
  </si>
  <si>
    <t>1 1/2" (48,3 x 4,05)</t>
  </si>
  <si>
    <t>2" (60,3 x 3,65)</t>
  </si>
  <si>
    <t>2" (60,3 x 4,50)</t>
  </si>
  <si>
    <t>*</t>
  </si>
  <si>
    <t>Eventuele verandering in de druk vanwege temperatuurschommelingen worden niet meegenomen in de berekening.</t>
  </si>
  <si>
    <t>Het drukdalingscriterium is de maximale drukdaling die op mag treden tijdens de dichtheidsbeproeving.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</si>
</sst>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1"/>
      <color theme="1"/>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1"/>
      <color theme="1"/>
      <name val="Arial"/>
      <family val="2"/>
    </font>
    <font>
      <sz val="11"/>
      <color theme="1"/>
      <name val="Cambria"/>
      <family val="1"/>
    </font>
    <font>
      <sz val="10"/>
      <color theme="1"/>
      <name val="Cambria"/>
      <family val="1"/>
    </font>
    <font>
      <vertAlign val="superscript"/>
      <sz val="10"/>
      <color theme="1"/>
      <name val="Cambria"/>
      <family val="1"/>
    </font>
    <font>
      <b/>
      <sz val="11"/>
      <color theme="1"/>
      <name val="Cambria"/>
      <family val="1"/>
    </font>
    <font>
      <b/>
      <vertAlign val="subscript"/>
      <sz val="11"/>
      <color theme="1"/>
      <name val="Cambria"/>
      <family val="1"/>
    </font>
    <font>
      <b/>
      <vertAlign val="superscript"/>
      <sz val="11"/>
      <color theme="1"/>
      <name val="Cambria"/>
      <family val="1"/>
    </font>
    <font>
      <b/>
      <sz val="11"/>
      <color rgb="FF3F3F3F"/>
      <name val="Arial"/>
      <family val="2"/>
    </font>
    <font>
      <b/>
      <sz val="11"/>
      <color theme="1"/>
      <name val="Arial"/>
      <family val="2"/>
    </font>
    <font>
      <sz val="11"/>
      <color rgb="FFFF0000"/>
      <name val="Calibri"/>
      <family val="2"/>
      <scheme val="minor"/>
    </font>
    <font>
      <sz val="11"/>
      <color rgb="FFFF0000"/>
      <name val="Arial"/>
      <family val="2"/>
    </font>
    <font>
      <b/>
      <sz val="11"/>
      <color rgb="FFFF0000"/>
      <name val="Arial"/>
      <family val="2"/>
    </font>
    <font>
      <sz val="8"/>
      <color rgb="FF000000"/>
      <name val="Segoe UI"/>
      <family val="2"/>
    </font>
    <font>
      <b/>
      <sz val="11"/>
      <color theme="4" tint="-0.249977111117893"/>
      <name val="Arial"/>
      <family val="2"/>
    </font>
    <font>
      <sz val="11"/>
      <name val="Calibri"/>
      <family val="2"/>
      <scheme val="minor"/>
    </font>
    <font>
      <b/>
      <sz val="11"/>
      <name val="Arial"/>
      <family val="2"/>
    </font>
    <font>
      <vertAlign val="superscript"/>
      <sz val="11"/>
      <color theme="1"/>
      <name val="Arial"/>
      <family val="2"/>
    </font>
    <font>
      <sz val="11"/>
      <color rgb="FF9C5700"/>
      <name val="Calibri"/>
      <family val="2"/>
      <scheme val="minor"/>
    </font>
    <font>
      <sz val="11"/>
      <name val="Arial"/>
      <family val="2"/>
    </font>
    <font>
      <sz val="11"/>
      <color theme="0"/>
      <name val="Arial"/>
      <family val="2"/>
    </font>
    <font>
      <vertAlign val="subscript"/>
      <sz val="11"/>
      <color theme="1"/>
      <name val="Arial"/>
      <family val="2"/>
    </font>
    <font>
      <b/>
      <sz val="11"/>
      <color rgb="FF5F9ABF"/>
      <name val="Arial"/>
      <family val="2"/>
    </font>
    <font>
      <i/>
      <sz val="11"/>
      <name val="Arial"/>
      <family val="2"/>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rgb="FFDAEEF3"/>
        <bgColor indexed="64"/>
      </patternFill>
    </fill>
    <fill>
      <patternFill patternType="solid">
        <fgColor rgb="FFFFEB9C"/>
      </patternFill>
    </fill>
    <fill>
      <patternFill patternType="solid">
        <fgColor theme="0"/>
        <bgColor indexed="64"/>
      </patternFill>
    </fill>
    <fill>
      <patternFill patternType="solid">
        <fgColor theme="5" tint="0.59996337778862885"/>
        <bgColor indexed="64"/>
      </patternFill>
    </fill>
    <fill>
      <patternFill patternType="solid">
        <fgColor theme="7" tint="0.59996337778862885"/>
        <bgColor indexed="64"/>
      </patternFill>
    </fill>
  </fills>
  <borders count="4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rgb="FF00AAC5"/>
      </left>
      <right/>
      <top style="medium">
        <color rgb="FF00AAC5"/>
      </top>
      <bottom/>
      <diagonal/>
    </border>
    <border>
      <left/>
      <right style="medium">
        <color rgb="FF00AAC5"/>
      </right>
      <top style="medium">
        <color rgb="FF00AAC5"/>
      </top>
      <bottom/>
      <diagonal/>
    </border>
    <border>
      <left style="medium">
        <color rgb="FF00AAC5"/>
      </left>
      <right/>
      <top/>
      <bottom/>
      <diagonal/>
    </border>
    <border>
      <left/>
      <right style="medium">
        <color rgb="FF00AAC5"/>
      </right>
      <top/>
      <bottom/>
      <diagonal/>
    </border>
    <border>
      <left style="medium">
        <color rgb="FF00AAC5"/>
      </left>
      <right/>
      <top/>
      <bottom style="medium">
        <color rgb="FF00AAC5"/>
      </bottom>
      <diagonal/>
    </border>
    <border>
      <left/>
      <right style="medium">
        <color rgb="FF00AAC5"/>
      </right>
      <top/>
      <bottom style="medium">
        <color rgb="FF00AAC5"/>
      </bottom>
      <diagonal/>
    </border>
    <border>
      <left/>
      <right/>
      <top style="medium">
        <color rgb="FF00AAC5"/>
      </top>
      <bottom/>
      <diagonal/>
    </border>
    <border>
      <left style="medium">
        <color rgb="FF00AAC5"/>
      </left>
      <right style="medium">
        <color rgb="FF00AAC5"/>
      </right>
      <top/>
      <bottom style="medium">
        <color rgb="FF00AAC5"/>
      </bottom>
      <diagonal/>
    </border>
    <border>
      <left style="medium">
        <color rgb="FF00AAC5"/>
      </left>
      <right/>
      <top style="medium">
        <color rgb="FF00AAC5"/>
      </top>
      <bottom style="medium">
        <color rgb="FF00AAC5"/>
      </bottom>
      <diagonal/>
    </border>
    <border>
      <left/>
      <right/>
      <top style="medium">
        <color rgb="FF00AAC5"/>
      </top>
      <bottom style="medium">
        <color rgb="FF00AAC5"/>
      </bottom>
      <diagonal/>
    </border>
    <border>
      <left/>
      <right style="medium">
        <color rgb="FF00AAC5"/>
      </right>
      <top style="medium">
        <color rgb="FF00AAC5"/>
      </top>
      <bottom style="medium">
        <color rgb="FF00AAC5"/>
      </bottom>
      <diagonal/>
    </border>
    <border>
      <left style="medium">
        <color rgb="FF00AAC5"/>
      </left>
      <right style="medium">
        <color rgb="FF00AAC5"/>
      </right>
      <top style="medium">
        <color rgb="FF00AAC5"/>
      </top>
      <bottom/>
      <diagonal/>
    </border>
    <border>
      <left style="medium">
        <color rgb="FF00AAC5"/>
      </left>
      <right style="medium">
        <color rgb="FF00AAC5"/>
      </right>
      <top/>
      <bottom/>
      <diagonal/>
    </border>
    <border>
      <left/>
      <right/>
      <top/>
      <bottom style="medium">
        <color rgb="FF00AAC5"/>
      </bottom>
      <diagonal/>
    </border>
    <border>
      <left style="medium">
        <color rgb="FF00AAC5"/>
      </left>
      <right style="thin">
        <color theme="1"/>
      </right>
      <top style="medium">
        <color rgb="FF00AAC5"/>
      </top>
      <bottom style="thin">
        <color rgb="FF00AAC5"/>
      </bottom>
      <diagonal/>
    </border>
    <border>
      <left style="thin">
        <color theme="1"/>
      </left>
      <right style="thin">
        <color theme="1"/>
      </right>
      <top style="medium">
        <color rgb="FF00AAC5"/>
      </top>
      <bottom style="thin">
        <color rgb="FF00AAC5"/>
      </bottom>
      <diagonal/>
    </border>
    <border>
      <left style="thin">
        <color theme="1"/>
      </left>
      <right style="medium">
        <color rgb="FF00AAC5"/>
      </right>
      <top style="medium">
        <color rgb="FF00AAC5"/>
      </top>
      <bottom style="thin">
        <color rgb="FF00AAC5"/>
      </bottom>
      <diagonal/>
    </border>
    <border>
      <left style="medium">
        <color rgb="FF00AAC5"/>
      </left>
      <right style="thin">
        <color theme="1"/>
      </right>
      <top style="thin">
        <color rgb="FF00AAC5"/>
      </top>
      <bottom style="thin">
        <color rgb="FF00AAC5"/>
      </bottom>
      <diagonal/>
    </border>
    <border>
      <left style="thin">
        <color theme="1"/>
      </left>
      <right style="thin">
        <color theme="1"/>
      </right>
      <top style="thin">
        <color rgb="FF00AAC5"/>
      </top>
      <bottom style="thin">
        <color rgb="FF00AAC5"/>
      </bottom>
      <diagonal/>
    </border>
    <border>
      <left style="thin">
        <color theme="1"/>
      </left>
      <right style="medium">
        <color rgb="FF00AAC5"/>
      </right>
      <top style="thin">
        <color rgb="FF00AAC5"/>
      </top>
      <bottom style="thin">
        <color rgb="FF00AAC5"/>
      </bottom>
      <diagonal/>
    </border>
    <border>
      <left style="medium">
        <color rgb="FF00AAC5"/>
      </left>
      <right style="thin">
        <color theme="1"/>
      </right>
      <top style="thin">
        <color rgb="FF00AAC5"/>
      </top>
      <bottom style="medium">
        <color rgb="FF00AAC5"/>
      </bottom>
      <diagonal/>
    </border>
    <border>
      <left style="thin">
        <color theme="1"/>
      </left>
      <right style="thin">
        <color theme="1"/>
      </right>
      <top style="thin">
        <color rgb="FF00AAC5"/>
      </top>
      <bottom style="medium">
        <color rgb="FF00AAC5"/>
      </bottom>
      <diagonal/>
    </border>
    <border>
      <left style="medium">
        <color rgb="FF00AAC5"/>
      </left>
      <right style="thin">
        <color auto="1"/>
      </right>
      <top style="medium">
        <color rgb="FF00AAC5"/>
      </top>
      <bottom style="medium">
        <color rgb="FF00AAC5"/>
      </bottom>
      <diagonal/>
    </border>
    <border>
      <left style="thin">
        <color auto="1"/>
      </left>
      <right style="medium">
        <color rgb="FF00AAC5"/>
      </right>
      <top style="medium">
        <color rgb="FF00AAC5"/>
      </top>
      <bottom style="medium">
        <color rgb="FF00AAC5"/>
      </bottom>
      <diagonal/>
    </border>
    <border>
      <left style="medium">
        <color rgb="FF00AAC5"/>
      </left>
      <right style="medium">
        <color rgb="FF00AAC5"/>
      </right>
      <top style="medium">
        <color rgb="FF00AAC5"/>
      </top>
      <bottom style="medium">
        <color rgb="FF00AAC5"/>
      </bottom>
      <diagonal/>
    </border>
    <border>
      <left style="thick">
        <color rgb="FFD63330"/>
      </left>
      <right/>
      <top style="thick">
        <color rgb="FFD63330"/>
      </top>
      <bottom/>
      <diagonal/>
    </border>
    <border>
      <left/>
      <right style="thick">
        <color rgb="FFD63330"/>
      </right>
      <top style="thick">
        <color rgb="FFD63330"/>
      </top>
      <bottom/>
      <diagonal/>
    </border>
    <border>
      <left style="thick">
        <color rgb="FFD63330"/>
      </left>
      <right/>
      <top/>
      <bottom/>
      <diagonal/>
    </border>
    <border>
      <left/>
      <right style="thick">
        <color rgb="FFD63330"/>
      </right>
      <top/>
      <bottom/>
      <diagonal/>
    </border>
    <border>
      <left style="thick">
        <color rgb="FFD63330"/>
      </left>
      <right/>
      <top/>
      <bottom style="thick">
        <color rgb="FFD63330"/>
      </bottom>
      <diagonal/>
    </border>
    <border>
      <left/>
      <right style="thick">
        <color rgb="FFD63330"/>
      </right>
      <top/>
      <bottom style="thick">
        <color rgb="FFD63330"/>
      </bottom>
      <diagonal/>
    </border>
    <border>
      <left/>
      <right/>
      <top style="thick">
        <color rgb="FFD63330"/>
      </top>
      <bottom/>
      <diagonal/>
    </border>
    <border>
      <left/>
      <right/>
      <top/>
      <bottom style="thick">
        <color rgb="FFD63330"/>
      </bottom>
      <diagonal/>
    </border>
  </borders>
  <cellStyleXfs count="4">
    <xf numFmtId="0" fontId="0" fillId="0" borderId="0"/>
    <xf numFmtId="0" fontId="1" fillId="2" borderId="1" applyNumberFormat="0" applyAlignment="0" applyProtection="0"/>
    <xf numFmtId="0" fontId="2" fillId="3" borderId="2" applyNumberFormat="0" applyAlignment="0" applyProtection="0"/>
    <xf numFmtId="0" fontId="21" fillId="5" borderId="0" applyNumberFormat="0" applyBorder="0" applyAlignment="0" applyProtection="0"/>
  </cellStyleXfs>
  <cellXfs count="114">
    <xf numFmtId="0" fontId="0" fillId="0" borderId="0" xfId="0"/>
    <xf numFmtId="0" fontId="3"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0" xfId="0" quotePrefix="1"/>
    <xf numFmtId="0" fontId="0" fillId="0" borderId="0" xfId="0" applyAlignment="1">
      <alignment horizontal="left"/>
    </xf>
    <xf numFmtId="0" fontId="0" fillId="0" borderId="0" xfId="0" applyBorder="1"/>
    <xf numFmtId="0" fontId="13" fillId="0" borderId="0" xfId="0" applyFont="1"/>
    <xf numFmtId="0" fontId="18" fillId="0" borderId="0" xfId="0" applyFont="1"/>
    <xf numFmtId="0" fontId="4" fillId="4" borderId="25" xfId="0" applyFont="1" applyFill="1" applyBorder="1" applyAlignment="1">
      <alignment horizontal="center"/>
    </xf>
    <xf numFmtId="0" fontId="4" fillId="4" borderId="28" xfId="0" applyFont="1" applyFill="1" applyBorder="1" applyAlignment="1">
      <alignment horizontal="center"/>
    </xf>
    <xf numFmtId="0" fontId="12" fillId="4" borderId="17" xfId="0" applyFont="1" applyFill="1" applyBorder="1" applyAlignment="1">
      <alignment vertical="center"/>
    </xf>
    <xf numFmtId="0" fontId="12" fillId="4" borderId="17" xfId="0" applyFont="1" applyFill="1" applyBorder="1" applyAlignment="1">
      <alignment horizontal="left" vertical="center"/>
    </xf>
    <xf numFmtId="0" fontId="12" fillId="4" borderId="18" xfId="0" applyFont="1" applyFill="1" applyBorder="1" applyAlignment="1">
      <alignment vertical="center"/>
    </xf>
    <xf numFmtId="0" fontId="19" fillId="4" borderId="17" xfId="0" applyFont="1" applyFill="1" applyBorder="1" applyAlignment="1">
      <alignment vertical="center"/>
    </xf>
    <xf numFmtId="0" fontId="12" fillId="6" borderId="0" xfId="0" applyFont="1" applyFill="1" applyAlignment="1"/>
    <xf numFmtId="0" fontId="12" fillId="6" borderId="0" xfId="0" applyFont="1" applyFill="1" applyAlignment="1">
      <alignment horizontal="left"/>
    </xf>
    <xf numFmtId="0" fontId="4" fillId="6" borderId="0" xfId="0" applyFont="1" applyFill="1"/>
    <xf numFmtId="0" fontId="4" fillId="6" borderId="0" xfId="0" applyFont="1" applyFill="1" applyAlignment="1">
      <alignment horizontal="left"/>
    </xf>
    <xf numFmtId="0" fontId="14" fillId="6" borderId="0" xfId="0" applyFont="1" applyFill="1"/>
    <xf numFmtId="0" fontId="13" fillId="6" borderId="0" xfId="0" applyFont="1" applyFill="1"/>
    <xf numFmtId="0" fontId="15" fillId="6" borderId="0" xfId="0" applyFont="1" applyFill="1"/>
    <xf numFmtId="0" fontId="12" fillId="6" borderId="0" xfId="0" applyFont="1" applyFill="1" applyBorder="1"/>
    <xf numFmtId="164" fontId="4" fillId="6" borderId="0" xfId="0" applyNumberFormat="1" applyFont="1" applyFill="1" applyBorder="1" applyAlignment="1">
      <alignment horizontal="center"/>
    </xf>
    <xf numFmtId="0" fontId="12" fillId="6" borderId="0" xfId="0" applyFont="1" applyFill="1"/>
    <xf numFmtId="164" fontId="4" fillId="6" borderId="0" xfId="0" applyNumberFormat="1" applyFont="1" applyFill="1"/>
    <xf numFmtId="0" fontId="17" fillId="6" borderId="0" xfId="0" applyFont="1" applyFill="1"/>
    <xf numFmtId="0" fontId="11" fillId="4" borderId="2" xfId="2" applyFont="1" applyFill="1" applyAlignment="1">
      <alignment horizontal="center"/>
    </xf>
    <xf numFmtId="0" fontId="4" fillId="4" borderId="19" xfId="0" applyFont="1" applyFill="1" applyBorder="1"/>
    <xf numFmtId="0" fontId="4" fillId="4" borderId="20" xfId="0" applyFont="1" applyFill="1" applyBorder="1"/>
    <xf numFmtId="0" fontId="4" fillId="4" borderId="15" xfId="0" applyFont="1" applyFill="1" applyBorder="1"/>
    <xf numFmtId="0" fontId="4" fillId="4" borderId="22" xfId="0" applyFont="1" applyFill="1" applyBorder="1" applyAlignment="1">
      <alignment horizontal="center"/>
    </xf>
    <xf numFmtId="0" fontId="4" fillId="4" borderId="23" xfId="0" applyFont="1" applyFill="1" applyBorder="1" applyAlignment="1">
      <alignment horizontal="center"/>
    </xf>
    <xf numFmtId="0" fontId="4" fillId="4" borderId="24" xfId="0" applyFont="1" applyFill="1" applyBorder="1" applyAlignment="1">
      <alignment horizontal="center"/>
    </xf>
    <xf numFmtId="164" fontId="11" fillId="4" borderId="27" xfId="2" applyNumberFormat="1" applyFont="1" applyFill="1" applyBorder="1" applyAlignment="1">
      <alignment horizontal="center"/>
    </xf>
    <xf numFmtId="0" fontId="12" fillId="6" borderId="30" xfId="0" applyFont="1" applyFill="1" applyBorder="1"/>
    <xf numFmtId="0" fontId="12" fillId="4" borderId="16" xfId="0" applyFont="1" applyFill="1" applyBorder="1" applyAlignment="1">
      <alignment horizontal="right" vertical="center"/>
    </xf>
    <xf numFmtId="0" fontId="22" fillId="7" borderId="26" xfId="1" applyFont="1" applyFill="1" applyBorder="1" applyAlignment="1" applyProtection="1">
      <alignment horizontal="left"/>
      <protection locked="0"/>
    </xf>
    <xf numFmtId="0" fontId="22" fillId="5" borderId="26" xfId="3" applyFont="1" applyBorder="1" applyProtection="1">
      <protection locked="0"/>
    </xf>
    <xf numFmtId="0" fontId="22" fillId="7" borderId="29" xfId="1" applyFont="1" applyFill="1" applyBorder="1" applyAlignment="1" applyProtection="1">
      <alignment horizontal="left"/>
      <protection locked="0"/>
    </xf>
    <xf numFmtId="0" fontId="22" fillId="5" borderId="29" xfId="3" applyFont="1" applyBorder="1" applyProtection="1">
      <protection locked="0"/>
    </xf>
    <xf numFmtId="0" fontId="14" fillId="6" borderId="0" xfId="0" applyFont="1" applyFill="1" applyProtection="1">
      <protection locked="0"/>
    </xf>
    <xf numFmtId="0" fontId="4" fillId="6" borderId="0" xfId="0" applyFont="1" applyFill="1" applyProtection="1"/>
    <xf numFmtId="0" fontId="22" fillId="6" borderId="0" xfId="0" applyFont="1" applyFill="1"/>
    <xf numFmtId="0" fontId="4" fillId="4" borderId="32" xfId="0" applyFont="1" applyFill="1" applyBorder="1"/>
    <xf numFmtId="0" fontId="4" fillId="6" borderId="32" xfId="0" applyFont="1" applyFill="1" applyBorder="1" applyAlignment="1">
      <alignment horizontal="left"/>
    </xf>
    <xf numFmtId="0" fontId="23" fillId="6" borderId="0" xfId="0" applyFont="1" applyFill="1"/>
    <xf numFmtId="164" fontId="4" fillId="4" borderId="31" xfId="0" applyNumberFormat="1" applyFont="1" applyFill="1" applyBorder="1" applyAlignment="1" applyProtection="1">
      <alignment horizontal="center"/>
    </xf>
    <xf numFmtId="0" fontId="22" fillId="7" borderId="26" xfId="1" applyFont="1" applyFill="1" applyBorder="1" applyAlignment="1" applyProtection="1">
      <alignment horizontal="left"/>
      <protection locked="0"/>
    </xf>
    <xf numFmtId="0" fontId="4" fillId="6" borderId="0" xfId="0" applyFont="1" applyFill="1" applyBorder="1"/>
    <xf numFmtId="0" fontId="4" fillId="4" borderId="16" xfId="0" applyFont="1" applyFill="1" applyBorder="1"/>
    <xf numFmtId="0" fontId="4" fillId="8" borderId="9" xfId="0" applyFont="1" applyFill="1" applyBorder="1"/>
    <xf numFmtId="0" fontId="22" fillId="8" borderId="12" xfId="3" applyFont="1" applyFill="1" applyBorder="1" applyAlignment="1" applyProtection="1">
      <alignment horizontal="center"/>
      <protection locked="0"/>
    </xf>
    <xf numFmtId="0" fontId="22" fillId="8" borderId="21" xfId="3" applyFont="1" applyFill="1" applyBorder="1" applyAlignment="1" applyProtection="1">
      <alignment horizontal="center"/>
      <protection locked="0"/>
    </xf>
    <xf numFmtId="0" fontId="4" fillId="8" borderId="13" xfId="0" applyFont="1" applyFill="1" applyBorder="1"/>
    <xf numFmtId="0" fontId="12" fillId="6" borderId="0" xfId="0" applyFont="1" applyFill="1" applyAlignment="1" applyProtection="1"/>
    <xf numFmtId="0" fontId="19" fillId="6" borderId="0" xfId="0" applyFont="1" applyFill="1"/>
    <xf numFmtId="0" fontId="4" fillId="6" borderId="33" xfId="0" applyFont="1" applyFill="1" applyBorder="1"/>
    <xf numFmtId="0" fontId="4" fillId="6" borderId="35" xfId="0" applyFont="1" applyFill="1" applyBorder="1"/>
    <xf numFmtId="0" fontId="22" fillId="6" borderId="35" xfId="0" applyFont="1" applyFill="1" applyBorder="1"/>
    <xf numFmtId="0" fontId="19" fillId="6" borderId="35" xfId="0" applyFont="1" applyFill="1" applyBorder="1"/>
    <xf numFmtId="0" fontId="4" fillId="6" borderId="34" xfId="0" applyFont="1" applyFill="1" applyBorder="1"/>
    <xf numFmtId="0" fontId="4" fillId="6" borderId="36" xfId="0" applyFont="1" applyFill="1" applyBorder="1"/>
    <xf numFmtId="0" fontId="22" fillId="6" borderId="36" xfId="0" applyFont="1" applyFill="1" applyBorder="1"/>
    <xf numFmtId="0" fontId="25" fillId="6" borderId="0" xfId="0" applyNumberFormat="1" applyFont="1" applyFill="1" applyBorder="1" applyProtection="1"/>
    <xf numFmtId="0" fontId="4" fillId="6" borderId="39" xfId="0" applyFont="1" applyFill="1" applyBorder="1" applyProtection="1"/>
    <xf numFmtId="0" fontId="22" fillId="6" borderId="0" xfId="0" applyNumberFormat="1" applyFont="1" applyFill="1" applyBorder="1" applyAlignment="1" applyProtection="1">
      <alignment horizontal="left" vertical="top" wrapText="1"/>
    </xf>
    <xf numFmtId="0" fontId="4" fillId="6" borderId="35" xfId="0" applyFont="1" applyFill="1" applyBorder="1" applyAlignment="1">
      <alignment horizontal="center" vertical="center"/>
    </xf>
    <xf numFmtId="0" fontId="22" fillId="6" borderId="35" xfId="0" applyFont="1" applyFill="1" applyBorder="1" applyAlignment="1">
      <alignment horizontal="center"/>
    </xf>
    <xf numFmtId="0" fontId="22" fillId="6" borderId="35" xfId="0" applyFont="1" applyFill="1" applyBorder="1" applyAlignment="1">
      <alignment horizontal="center" vertical="center"/>
    </xf>
    <xf numFmtId="0" fontId="4" fillId="6" borderId="0" xfId="0" applyFont="1" applyFill="1" applyBorder="1" applyProtection="1"/>
    <xf numFmtId="0" fontId="4" fillId="6" borderId="37" xfId="0" applyFont="1" applyFill="1" applyBorder="1"/>
    <xf numFmtId="0" fontId="4" fillId="6" borderId="40" xfId="0" applyFont="1" applyFill="1" applyBorder="1" applyProtection="1"/>
    <xf numFmtId="0" fontId="4" fillId="6" borderId="38" xfId="0" applyFont="1" applyFill="1" applyBorder="1"/>
    <xf numFmtId="0" fontId="22" fillId="6" borderId="35" xfId="0" applyFont="1" applyFill="1" applyBorder="1" applyAlignment="1">
      <alignment horizontal="center" vertical="top"/>
    </xf>
    <xf numFmtId="0" fontId="23" fillId="6" borderId="0" xfId="0" applyFont="1" applyFill="1" applyAlignment="1">
      <alignment horizontal="center"/>
    </xf>
    <xf numFmtId="0" fontId="22" fillId="6" borderId="0" xfId="0" applyNumberFormat="1" applyFont="1" applyFill="1" applyBorder="1" applyAlignment="1" applyProtection="1">
      <alignment vertical="center"/>
    </xf>
    <xf numFmtId="0" fontId="22" fillId="6" borderId="0" xfId="0" applyNumberFormat="1" applyFont="1" applyFill="1" applyBorder="1" applyAlignment="1" applyProtection="1">
      <alignment horizontal="left" vertical="center" wrapText="1"/>
    </xf>
    <xf numFmtId="0" fontId="4" fillId="6" borderId="0" xfId="0" applyFont="1" applyFill="1" applyAlignment="1">
      <alignment horizontal="center" vertical="top"/>
    </xf>
    <xf numFmtId="0" fontId="4" fillId="6" borderId="35" xfId="0" applyFont="1" applyFill="1" applyBorder="1" applyAlignment="1">
      <alignment horizontal="center" vertical="top"/>
    </xf>
    <xf numFmtId="0" fontId="4" fillId="6" borderId="0" xfId="0" applyFont="1" applyFill="1" applyBorder="1" applyAlignment="1" applyProtection="1">
      <alignment horizontal="left" vertical="top" wrapText="1"/>
    </xf>
    <xf numFmtId="0" fontId="4" fillId="6" borderId="36" xfId="0" applyFont="1" applyFill="1" applyBorder="1" applyAlignment="1">
      <alignment horizontal="center" vertical="top"/>
    </xf>
    <xf numFmtId="0" fontId="22" fillId="7" borderId="26" xfId="1" applyFont="1" applyFill="1" applyBorder="1" applyAlignment="1" applyProtection="1">
      <alignment horizontal="left"/>
      <protection locked="0"/>
    </xf>
    <xf numFmtId="0" fontId="22" fillId="5" borderId="12" xfId="3" applyFont="1" applyBorder="1" applyAlignment="1" applyProtection="1">
      <alignment horizontal="center"/>
      <protection locked="0"/>
    </xf>
    <xf numFmtId="0" fontId="22" fillId="5" borderId="21" xfId="3" applyFont="1" applyBorder="1" applyAlignment="1" applyProtection="1">
      <alignment horizontal="center"/>
      <protection locked="0"/>
    </xf>
    <xf numFmtId="0" fontId="22" fillId="5" borderId="16" xfId="3" applyFont="1" applyBorder="1" applyAlignment="1" applyProtection="1">
      <alignment horizontal="center"/>
      <protection locked="0"/>
    </xf>
    <xf numFmtId="0" fontId="22" fillId="5" borderId="17" xfId="3" applyFont="1" applyBorder="1" applyAlignment="1" applyProtection="1">
      <alignment horizontal="center"/>
      <protection locked="0"/>
    </xf>
    <xf numFmtId="0" fontId="22" fillId="8" borderId="8" xfId="3" applyFont="1" applyFill="1" applyBorder="1" applyAlignment="1" applyProtection="1">
      <alignment horizontal="center"/>
      <protection locked="0"/>
    </xf>
    <xf numFmtId="0" fontId="22" fillId="8" borderId="14" xfId="3" applyFont="1" applyFill="1" applyBorder="1" applyAlignment="1" applyProtection="1">
      <alignment horizontal="center"/>
      <protection locked="0"/>
    </xf>
    <xf numFmtId="0" fontId="21" fillId="5" borderId="10" xfId="3" applyBorder="1" applyAlignment="1" applyProtection="1">
      <alignment horizontal="center"/>
      <protection locked="0"/>
    </xf>
    <xf numFmtId="0" fontId="21" fillId="5" borderId="0" xfId="3" applyBorder="1" applyAlignment="1" applyProtection="1">
      <alignment horizontal="center"/>
      <protection locked="0"/>
    </xf>
    <xf numFmtId="0" fontId="21" fillId="5" borderId="11" xfId="3" applyBorder="1" applyAlignment="1" applyProtection="1">
      <alignment horizontal="center"/>
      <protection locked="0"/>
    </xf>
    <xf numFmtId="0" fontId="21" fillId="5" borderId="12" xfId="3" applyBorder="1" applyAlignment="1" applyProtection="1">
      <alignment horizontal="center"/>
      <protection locked="0"/>
    </xf>
    <xf numFmtId="0" fontId="21" fillId="5" borderId="21" xfId="3" applyBorder="1" applyAlignment="1" applyProtection="1">
      <alignment horizontal="center"/>
      <protection locked="0"/>
    </xf>
    <xf numFmtId="0" fontId="21" fillId="5" borderId="13" xfId="3" applyBorder="1" applyAlignment="1" applyProtection="1">
      <alignment horizontal="center"/>
      <protection locked="0"/>
    </xf>
    <xf numFmtId="0" fontId="22" fillId="5" borderId="8" xfId="3" applyFont="1" applyBorder="1" applyAlignment="1" applyProtection="1">
      <alignment horizontal="center"/>
      <protection locked="0"/>
    </xf>
    <xf numFmtId="0" fontId="22" fillId="5" borderId="14" xfId="3" applyFont="1" applyBorder="1" applyAlignment="1" applyProtection="1">
      <alignment horizontal="center"/>
      <protection locked="0"/>
    </xf>
    <xf numFmtId="0" fontId="22" fillId="5" borderId="10" xfId="3" applyFont="1" applyBorder="1" applyAlignment="1" applyProtection="1">
      <alignment horizontal="center"/>
      <protection locked="0"/>
    </xf>
    <xf numFmtId="0" fontId="22" fillId="5" borderId="0" xfId="3" applyFont="1" applyBorder="1" applyAlignment="1" applyProtection="1">
      <alignment horizontal="center"/>
      <protection locked="0"/>
    </xf>
    <xf numFmtId="0" fontId="4" fillId="4" borderId="23" xfId="0" applyFont="1" applyFill="1" applyBorder="1" applyAlignment="1">
      <alignment horizontal="center"/>
    </xf>
    <xf numFmtId="0" fontId="4" fillId="4" borderId="19" xfId="0" applyFont="1" applyFill="1" applyBorder="1" applyAlignment="1" applyProtection="1">
      <alignment horizontal="left" vertical="top"/>
    </xf>
    <xf numFmtId="0" fontId="4" fillId="4" borderId="20" xfId="0" applyFont="1" applyFill="1" applyBorder="1" applyAlignment="1" applyProtection="1">
      <alignment horizontal="left" vertical="top"/>
    </xf>
    <xf numFmtId="0" fontId="4" fillId="4" borderId="15" xfId="0" applyFont="1" applyFill="1" applyBorder="1" applyAlignment="1" applyProtection="1">
      <alignment horizontal="left" vertical="top"/>
    </xf>
    <xf numFmtId="0" fontId="14" fillId="6" borderId="0" xfId="0" applyFont="1" applyFill="1" applyAlignment="1">
      <alignment horizontal="left"/>
    </xf>
    <xf numFmtId="0" fontId="22" fillId="6" borderId="0" xfId="0" applyNumberFormat="1" applyFont="1" applyFill="1" applyBorder="1" applyAlignment="1" applyProtection="1">
      <alignment horizontal="left" vertical="center" wrapText="1"/>
    </xf>
    <xf numFmtId="0" fontId="22" fillId="6" borderId="0" xfId="0" applyNumberFormat="1" applyFont="1" applyFill="1" applyBorder="1" applyAlignment="1" applyProtection="1">
      <alignment horizontal="left" wrapText="1"/>
    </xf>
    <xf numFmtId="0" fontId="4" fillId="6" borderId="0" xfId="0" applyNumberFormat="1" applyFont="1" applyFill="1" applyBorder="1" applyAlignment="1" applyProtection="1">
      <alignment horizontal="left" vertical="center" wrapText="1"/>
    </xf>
    <xf numFmtId="0" fontId="21" fillId="5" borderId="8" xfId="3" applyBorder="1" applyAlignment="1" applyProtection="1">
      <alignment horizontal="center"/>
      <protection locked="0"/>
    </xf>
    <xf numFmtId="0" fontId="21" fillId="5" borderId="14" xfId="3" applyBorder="1" applyAlignment="1" applyProtection="1">
      <alignment horizontal="center"/>
      <protection locked="0"/>
    </xf>
    <xf numFmtId="0" fontId="21" fillId="5" borderId="9" xfId="3" applyBorder="1" applyAlignment="1" applyProtection="1">
      <alignment horizontal="center"/>
      <protection locked="0"/>
    </xf>
    <xf numFmtId="0" fontId="6" fillId="0" borderId="7" xfId="0" applyFont="1" applyBorder="1" applyAlignment="1">
      <alignment horizontal="left" vertical="center" wrapText="1" indent="2"/>
    </xf>
    <xf numFmtId="0" fontId="7" fillId="0" borderId="4" xfId="0" applyFont="1" applyBorder="1" applyAlignment="1">
      <alignment horizontal="left" vertical="center" wrapText="1" indent="2"/>
    </xf>
  </cellXfs>
  <cellStyles count="4">
    <cellStyle name="Input" xfId="1" builtinId="20"/>
    <cellStyle name="Neutral" xfId="3" builtinId="28"/>
    <cellStyle name="Normal" xfId="0" builtinId="0"/>
    <cellStyle name="Output" xfId="2" builtinId="21"/>
  </cellStyles>
  <dxfs count="3">
    <dxf>
      <fill>
        <patternFill>
          <bgColor theme="1"/>
        </patternFill>
      </fill>
    </dxf>
    <dxf>
      <font>
        <color auto="1"/>
      </font>
      <fill>
        <patternFill>
          <bgColor theme="1"/>
        </patternFill>
      </fill>
    </dxf>
    <dxf>
      <fill>
        <patternFill>
          <bgColor theme="1"/>
        </patternFill>
      </fill>
    </dxf>
  </dxfs>
  <tableStyles count="0" defaultTableStyle="TableStyleMedium2" defaultPivotStyle="PivotStyleLight16"/>
  <colors>
    <mruColors>
      <color rgb="FFDAEEF3"/>
      <color rgb="FF5F9ABF"/>
      <color rgb="FFD63330"/>
      <color rgb="FF00AAC5"/>
      <color rgb="FFDAEE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Q$6"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Q$14" lockText="1" noThreeD="1"/>
</file>

<file path=xl/ctrlProps/ctrlProp7.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3</xdr:row>
          <xdr:rowOff>142875</xdr:rowOff>
        </xdr:from>
        <xdr:to>
          <xdr:col>5</xdr:col>
          <xdr:colOff>381000</xdr:colOff>
          <xdr:row>5</xdr:row>
          <xdr:rowOff>19050</xdr:rowOff>
        </xdr:to>
        <xdr:sp macro="" textlink="">
          <xdr:nvSpPr>
            <xdr:cNvPr id="1027" name="Option Button 3" descr="Aansluiting, nieuw"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Hoofdleiding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133350</xdr:rowOff>
        </xdr:from>
        <xdr:to>
          <xdr:col>5</xdr:col>
          <xdr:colOff>381000</xdr:colOff>
          <xdr:row>5</xdr:row>
          <xdr:rowOff>180975</xdr:rowOff>
        </xdr:to>
        <xdr:sp macro="" textlink="">
          <xdr:nvSpPr>
            <xdr:cNvPr id="1028" name="Option Button 4" descr="Aansluiting, nieuw"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Aansluitleiding, nieuw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142875</xdr:rowOff>
        </xdr:from>
        <xdr:to>
          <xdr:col>5</xdr:col>
          <xdr:colOff>381000</xdr:colOff>
          <xdr:row>6</xdr:row>
          <xdr:rowOff>171450</xdr:rowOff>
        </xdr:to>
        <xdr:sp macro="" textlink="">
          <xdr:nvSpPr>
            <xdr:cNvPr id="1029" name="Option Button 5" descr="Aansluiting, nieuw"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Aansluitleiding, bestaand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133350</xdr:rowOff>
        </xdr:from>
        <xdr:to>
          <xdr:col>5</xdr:col>
          <xdr:colOff>381000</xdr:colOff>
          <xdr:row>8</xdr:row>
          <xdr:rowOff>9525</xdr:rowOff>
        </xdr:to>
        <xdr:sp macro="" textlink="">
          <xdr:nvSpPr>
            <xdr:cNvPr id="1030" name="Option Button 6" descr="Meteropstelling"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Meteropstelling</a:t>
              </a:r>
            </a:p>
          </xdr:txBody>
        </xdr:sp>
        <xdr:clientData fLocksWithSheet="0"/>
      </xdr:twoCellAnchor>
    </mc:Choice>
    <mc:Fallback/>
  </mc:AlternateContent>
  <xdr:twoCellAnchor editAs="oneCell">
    <xdr:from>
      <xdr:col>8</xdr:col>
      <xdr:colOff>990600</xdr:colOff>
      <xdr:row>0</xdr:row>
      <xdr:rowOff>161925</xdr:rowOff>
    </xdr:from>
    <xdr:to>
      <xdr:col>10</xdr:col>
      <xdr:colOff>295474</xdr:colOff>
      <xdr:row>3</xdr:row>
      <xdr:rowOff>171531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267700" y="161925"/>
          <a:ext cx="1428949" cy="581106"/>
        </a:xfrm>
        <a:prstGeom prst="rect">
          <a:avLst/>
        </a:prstGeom>
      </xdr:spPr>
    </xdr:pic>
    <xdr:clientData/>
  </xdr:twoCellAnchor>
  <xdr:twoCellAnchor editAs="oneCell">
    <xdr:from>
      <xdr:col>7</xdr:col>
      <xdr:colOff>123825</xdr:colOff>
      <xdr:row>0</xdr:row>
      <xdr:rowOff>95250</xdr:rowOff>
    </xdr:from>
    <xdr:to>
      <xdr:col>8</xdr:col>
      <xdr:colOff>705072</xdr:colOff>
      <xdr:row>4</xdr:row>
      <xdr:rowOff>95358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391275" y="95250"/>
          <a:ext cx="1590897" cy="7716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2486025</xdr:colOff>
          <xdr:row>3</xdr:row>
          <xdr:rowOff>85725</xdr:rowOff>
        </xdr:from>
        <xdr:to>
          <xdr:col>6</xdr:col>
          <xdr:colOff>247650</xdr:colOff>
          <xdr:row>8</xdr:row>
          <xdr:rowOff>95250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Segoe UI"/>
                  <a:cs typeface="Segoe UI"/>
                </a:rPr>
                <a:t>Group Box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180975</xdr:rowOff>
        </xdr:from>
        <xdr:to>
          <xdr:col>6</xdr:col>
          <xdr:colOff>495300</xdr:colOff>
          <xdr:row>14</xdr:row>
          <xdr:rowOff>28575</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Leidinginhoud is bekend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152400</xdr:rowOff>
        </xdr:from>
        <xdr:to>
          <xdr:col>6</xdr:col>
          <xdr:colOff>1114425</xdr:colOff>
          <xdr:row>15</xdr:row>
          <xdr:rowOff>9525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Leidinginhoud berekenen</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3DB7-7A6C-49C0-8FAE-A11424C1AEFF}">
  <sheetPr codeName="Sheet1"/>
  <dimension ref="A1:V39"/>
  <sheetViews>
    <sheetView tabSelected="1" zoomScaleNormal="100" workbookViewId="0">
      <selection activeCell="D17" sqref="D17:E17"/>
    </sheetView>
  </sheetViews>
  <sheetFormatPr defaultRowHeight="14.25" x14ac:dyDescent="0.2"/>
  <cols>
    <col min="1" max="2" width="4.42578125" style="19" customWidth="1"/>
    <col min="3" max="3" width="39" style="19" bestFit="1" customWidth="1"/>
    <col min="4" max="4" width="8" style="19" customWidth="1"/>
    <col min="5" max="5" width="6.85546875" style="19" customWidth="1"/>
    <col min="6" max="6" width="7.7109375" style="19" customWidth="1"/>
    <col min="7" max="7" width="23.5703125" style="19" customWidth="1"/>
    <col min="8" max="8" width="15.140625" style="19" customWidth="1"/>
    <col min="9" max="9" width="17.42578125" style="19" customWidth="1"/>
    <col min="10" max="10" width="14.42578125" style="19" customWidth="1"/>
    <col min="11" max="11" width="9.85546875" style="19" customWidth="1"/>
    <col min="12" max="12" width="3" style="19" customWidth="1"/>
    <col min="13" max="13" width="6" style="19" customWidth="1"/>
    <col min="14" max="14" width="91.85546875" style="44" customWidth="1"/>
    <col min="15" max="15" width="7.140625" style="19" customWidth="1"/>
    <col min="16" max="16" width="9.140625" style="19" hidden="1" customWidth="1"/>
    <col min="17" max="17" width="16" style="19" hidden="1" customWidth="1"/>
    <col min="18" max="18" width="9.140625" style="19" hidden="1" customWidth="1"/>
    <col min="19" max="19" width="20.140625" style="19" hidden="1" customWidth="1"/>
    <col min="20" max="22" width="9.140625" style="19" hidden="1" customWidth="1"/>
    <col min="23" max="27" width="9.140625" style="19" customWidth="1"/>
    <col min="28" max="16384" width="9.140625" style="19"/>
  </cols>
  <sheetData>
    <row r="1" spans="1:19" ht="15" thickBot="1" x14ac:dyDescent="0.25"/>
    <row r="2" spans="1:19" ht="15" customHeight="1" thickTop="1" x14ac:dyDescent="0.25">
      <c r="C2" s="57" t="s">
        <v>118</v>
      </c>
      <c r="M2" s="59"/>
      <c r="N2" s="67"/>
      <c r="O2" s="63"/>
    </row>
    <row r="3" spans="1:19" ht="15" x14ac:dyDescent="0.25">
      <c r="D3" s="17"/>
      <c r="E3" s="18"/>
      <c r="F3" s="18"/>
      <c r="M3" s="60"/>
      <c r="N3" s="66" t="s">
        <v>119</v>
      </c>
      <c r="O3" s="64"/>
    </row>
    <row r="4" spans="1:19" ht="15.75" thickBot="1" x14ac:dyDescent="0.3">
      <c r="C4" s="44"/>
      <c r="E4" s="18"/>
      <c r="F4" s="18"/>
      <c r="M4" s="60"/>
      <c r="N4" s="51"/>
      <c r="O4" s="64"/>
    </row>
    <row r="5" spans="1:19" ht="15.75" customHeight="1" x14ac:dyDescent="0.25">
      <c r="A5" s="19">
        <v>1</v>
      </c>
      <c r="C5" s="102" t="s">
        <v>0</v>
      </c>
      <c r="D5" s="109"/>
      <c r="E5" s="110"/>
      <c r="F5" s="111"/>
      <c r="M5" s="69">
        <v>1</v>
      </c>
      <c r="N5" s="108" t="s">
        <v>129</v>
      </c>
      <c r="O5" s="64"/>
    </row>
    <row r="6" spans="1:19" ht="18.75" x14ac:dyDescent="0.35">
      <c r="C6" s="103"/>
      <c r="D6" s="91"/>
      <c r="E6" s="92"/>
      <c r="F6" s="93"/>
      <c r="G6" s="20" t="s">
        <v>132</v>
      </c>
      <c r="J6" s="29">
        <f>VLOOKUP(Q7,Achtergronden!B4:C7,2,FALSE)</f>
        <v>0.2</v>
      </c>
      <c r="K6" s="19" t="s">
        <v>51</v>
      </c>
      <c r="M6" s="60"/>
      <c r="N6" s="108"/>
      <c r="O6" s="64"/>
      <c r="Q6" s="43">
        <v>2</v>
      </c>
    </row>
    <row r="7" spans="1:19" ht="15" x14ac:dyDescent="0.25">
      <c r="C7" s="103"/>
      <c r="D7" s="91"/>
      <c r="E7" s="92"/>
      <c r="F7" s="93"/>
      <c r="G7" s="20" t="s">
        <v>133</v>
      </c>
      <c r="J7" s="29">
        <f>VLOOKUP(Q6,Achtergronden!B122:D125,3,FALSE)</f>
        <v>1</v>
      </c>
      <c r="K7" s="19" t="s">
        <v>8</v>
      </c>
      <c r="M7" s="60"/>
      <c r="N7" s="108"/>
      <c r="O7" s="64"/>
      <c r="Q7" s="22" t="str">
        <f>VLOOKUP(Q6,Achtergronden!B122:C125,2,FALSE)</f>
        <v>Aansluitleiding, nieuw</v>
      </c>
    </row>
    <row r="8" spans="1:19" ht="16.5" customHeight="1" thickBot="1" x14ac:dyDescent="0.3">
      <c r="C8" s="104"/>
      <c r="D8" s="94"/>
      <c r="E8" s="95"/>
      <c r="F8" s="96"/>
      <c r="M8" s="69">
        <v>2</v>
      </c>
      <c r="N8" s="79" t="s">
        <v>130</v>
      </c>
      <c r="O8" s="64"/>
    </row>
    <row r="9" spans="1:19" ht="15.75" customHeight="1" thickBot="1" x14ac:dyDescent="0.3">
      <c r="E9" s="18"/>
      <c r="F9" s="18"/>
      <c r="M9" s="61"/>
      <c r="N9" s="68"/>
      <c r="O9" s="64"/>
    </row>
    <row r="10" spans="1:19" ht="15" customHeight="1" x14ac:dyDescent="0.2">
      <c r="A10" s="19">
        <v>2</v>
      </c>
      <c r="C10" s="30" t="s">
        <v>46</v>
      </c>
      <c r="D10" s="97"/>
      <c r="E10" s="98"/>
      <c r="F10" s="30" t="str">
        <f>IF(D10&gt;Achtergronden!C134,"mbar","bar")</f>
        <v>bar</v>
      </c>
      <c r="K10" s="45"/>
      <c r="L10" s="45"/>
      <c r="M10" s="70">
        <v>3</v>
      </c>
      <c r="N10" s="78" t="s">
        <v>121</v>
      </c>
      <c r="O10" s="65"/>
      <c r="P10" s="19" t="str">
        <f>IF(Q10=0,"",Q10)</f>
        <v/>
      </c>
      <c r="Q10" s="21">
        <f>IF(D10&gt;Achtergronden!C134,D10/1000,D10)</f>
        <v>0</v>
      </c>
    </row>
    <row r="11" spans="1:19" ht="16.5" customHeight="1" x14ac:dyDescent="0.2">
      <c r="A11" s="19">
        <v>3</v>
      </c>
      <c r="C11" s="31" t="s">
        <v>120</v>
      </c>
      <c r="D11" s="99"/>
      <c r="E11" s="100"/>
      <c r="F11" s="31" t="str">
        <f>IF(D11&gt;Achtergronden!C134,"mbar","bar")</f>
        <v>bar</v>
      </c>
      <c r="G11" s="45" t="str">
        <f>IF(AND(Q10=8,NOT(D11=6),T20&gt;0),"Bij PE in een 8 bar-deelnet moet de beproevingsdruk 6 bar zijn.","")</f>
        <v/>
      </c>
      <c r="K11" s="45"/>
      <c r="L11" s="45"/>
      <c r="M11" s="61"/>
      <c r="N11" s="106" t="s">
        <v>122</v>
      </c>
      <c r="O11" s="65"/>
      <c r="P11" s="19" t="str">
        <f>IF(Q11=0,"",Q11)</f>
        <v/>
      </c>
      <c r="Q11" s="21">
        <f>IF(D11&gt;Achtergronden!C134,D11/1000,D11)</f>
        <v>0</v>
      </c>
    </row>
    <row r="12" spans="1:19" ht="15" customHeight="1" thickBot="1" x14ac:dyDescent="0.25">
      <c r="A12" s="19">
        <v>4</v>
      </c>
      <c r="C12" s="32" t="s">
        <v>52</v>
      </c>
      <c r="D12" s="85"/>
      <c r="E12" s="86"/>
      <c r="F12" s="32" t="s">
        <v>8</v>
      </c>
      <c r="G12" s="48" t="str">
        <f>IF(D12="","",IF(D12&lt;J7,"Gerekend met maximale lekgroote ("&amp;J6&amp;" dm/u) en minimum drukdalingscriterium ("&amp;J7&amp;" mbar)","Gerekend met maximale lekgroote ("&amp;J6&amp;" dm3/u)"))</f>
        <v/>
      </c>
      <c r="K12" s="45"/>
      <c r="L12" s="45"/>
      <c r="M12" s="61"/>
      <c r="N12" s="106"/>
      <c r="O12" s="65"/>
      <c r="Q12" s="21">
        <f>IF(D12&gt;J7,D12,J7)</f>
        <v>1</v>
      </c>
      <c r="S12" s="21" t="s">
        <v>41</v>
      </c>
    </row>
    <row r="13" spans="1:19" ht="15.75" thickBot="1" x14ac:dyDescent="0.3">
      <c r="E13" s="18"/>
      <c r="F13" s="18"/>
      <c r="H13" s="21"/>
      <c r="K13" s="45"/>
      <c r="L13" s="45"/>
      <c r="M13" s="61"/>
      <c r="N13" s="106" t="s">
        <v>123</v>
      </c>
      <c r="O13" s="65"/>
      <c r="Q13" s="21"/>
      <c r="S13" s="21"/>
    </row>
    <row r="14" spans="1:19" ht="15" thickBot="1" x14ac:dyDescent="0.25">
      <c r="A14" s="19">
        <v>5</v>
      </c>
      <c r="C14" s="52" t="s">
        <v>53</v>
      </c>
      <c r="D14" s="89"/>
      <c r="E14" s="90"/>
      <c r="F14" s="53"/>
      <c r="H14" s="21"/>
      <c r="K14" s="45"/>
      <c r="L14" s="45"/>
      <c r="M14" s="61"/>
      <c r="N14" s="106"/>
      <c r="O14" s="65"/>
      <c r="Q14" s="43">
        <v>1</v>
      </c>
      <c r="S14" s="21"/>
    </row>
    <row r="15" spans="1:19" ht="15" customHeight="1" thickBot="1" x14ac:dyDescent="0.25">
      <c r="C15" s="51"/>
      <c r="D15" s="54"/>
      <c r="E15" s="55"/>
      <c r="F15" s="56"/>
      <c r="H15" s="21"/>
      <c r="K15" s="45"/>
      <c r="L15" s="45"/>
      <c r="M15" s="61"/>
      <c r="N15" s="106" t="s">
        <v>124</v>
      </c>
      <c r="O15" s="65"/>
      <c r="Q15" s="21"/>
      <c r="S15" s="21"/>
    </row>
    <row r="16" spans="1:19" ht="15.75" thickBot="1" x14ac:dyDescent="0.3">
      <c r="E16" s="18"/>
      <c r="F16" s="18"/>
      <c r="H16" s="21"/>
      <c r="K16" s="45"/>
      <c r="L16" s="45"/>
      <c r="M16" s="61"/>
      <c r="N16" s="106"/>
      <c r="O16" s="65"/>
      <c r="Q16" s="21"/>
      <c r="S16" s="21"/>
    </row>
    <row r="17" spans="1:20" ht="17.25" thickBot="1" x14ac:dyDescent="0.25">
      <c r="C17" s="46" t="s">
        <v>49</v>
      </c>
      <c r="D17" s="87"/>
      <c r="E17" s="88"/>
      <c r="F17" s="47" t="s">
        <v>50</v>
      </c>
      <c r="G17" s="45"/>
      <c r="K17" s="45"/>
      <c r="L17" s="45"/>
      <c r="M17" s="61"/>
      <c r="N17" s="106"/>
      <c r="O17" s="65"/>
      <c r="Q17" s="21"/>
      <c r="S17" s="21"/>
    </row>
    <row r="18" spans="1:20" ht="15.75" thickBot="1" x14ac:dyDescent="0.3">
      <c r="E18" s="18"/>
      <c r="F18" s="18"/>
      <c r="K18" s="45"/>
      <c r="L18" s="45"/>
      <c r="M18" s="61"/>
      <c r="N18" s="107" t="s">
        <v>131</v>
      </c>
      <c r="O18" s="65"/>
    </row>
    <row r="19" spans="1:20" ht="16.5" customHeight="1" x14ac:dyDescent="0.25">
      <c r="A19" s="19">
        <v>6</v>
      </c>
      <c r="C19" s="33" t="s">
        <v>23</v>
      </c>
      <c r="D19" s="101" t="s">
        <v>17</v>
      </c>
      <c r="E19" s="101"/>
      <c r="F19" s="101"/>
      <c r="G19" s="34" t="s">
        <v>18</v>
      </c>
      <c r="H19" s="34" t="s">
        <v>24</v>
      </c>
      <c r="I19" s="35" t="s">
        <v>45</v>
      </c>
      <c r="J19" s="23"/>
      <c r="K19" s="58"/>
      <c r="L19" s="58"/>
      <c r="M19" s="60"/>
      <c r="N19" s="107"/>
      <c r="O19" s="65"/>
      <c r="Q19" s="19" t="e">
        <f>HLOOKUP(D20,Achtergronden!C10:H12,3,FALSE)</f>
        <v>#N/A</v>
      </c>
      <c r="S19" s="21" t="s">
        <v>35</v>
      </c>
      <c r="T19" s="21" t="s">
        <v>33</v>
      </c>
    </row>
    <row r="20" spans="1:20" ht="15" x14ac:dyDescent="0.25">
      <c r="C20" s="11" t="s">
        <v>25</v>
      </c>
      <c r="D20" s="84"/>
      <c r="E20" s="84"/>
      <c r="F20" s="84"/>
      <c r="G20" s="50"/>
      <c r="H20" s="40"/>
      <c r="I20" s="36" t="str">
        <f>IF(R20=0,"",0.25*PI()*(R20/1000)^2*H20)</f>
        <v/>
      </c>
      <c r="J20" s="23" t="str">
        <f>IF(K20=1,"  !!!","")</f>
        <v/>
      </c>
      <c r="K20" s="77" t="str">
        <f>IFERROR(IF(S20&lt;$Q$10,1,""),"")</f>
        <v/>
      </c>
      <c r="L20" s="58"/>
      <c r="M20" s="60"/>
      <c r="N20" s="107"/>
      <c r="O20" s="65"/>
      <c r="Q20" s="21" t="e">
        <f>HLOOKUP(D20,Achtergronden!$C$10:$H$11,2,FALSE)</f>
        <v>#N/A</v>
      </c>
      <c r="R20" s="21">
        <f>IF(ISBLANK(G20),0,VLOOKUP(G20,Achtergronden!$B$32:$C$119,2,FALSE))</f>
        <v>0</v>
      </c>
      <c r="S20" s="21" t="e">
        <f>HLOOKUP(Q20,Achtergronden!$C$11:$H$13,3,FALSE)</f>
        <v>#N/A</v>
      </c>
      <c r="T20" s="21">
        <f>COUNTIF(D20:D24,"PE SDR 11")</f>
        <v>0</v>
      </c>
    </row>
    <row r="21" spans="1:20" ht="15" x14ac:dyDescent="0.25">
      <c r="C21" s="11" t="s">
        <v>26</v>
      </c>
      <c r="D21" s="84"/>
      <c r="E21" s="84"/>
      <c r="F21" s="84"/>
      <c r="G21" s="39"/>
      <c r="H21" s="40"/>
      <c r="I21" s="36" t="str">
        <f t="shared" ref="I21:I24" si="0">IF(R21=0,"",0.25*PI()*(R21/1000)^2*H21)</f>
        <v/>
      </c>
      <c r="J21" s="23" t="str">
        <f t="shared" ref="J21:J24" si="1">IF(K21=1,"  !!!","")</f>
        <v/>
      </c>
      <c r="K21" s="77" t="str">
        <f>IFERROR(IF(S21&lt;$Q$10,1,""),"")</f>
        <v/>
      </c>
      <c r="L21" s="58"/>
      <c r="M21" s="60"/>
      <c r="N21" s="72"/>
      <c r="O21" s="65"/>
      <c r="Q21" s="21" t="e">
        <f>HLOOKUP(D21,Achtergronden!$C$10:$H$11,2,FALSE)</f>
        <v>#N/A</v>
      </c>
      <c r="R21" s="21">
        <f>IF(ISBLANK(G21),0,VLOOKUP(G21,Achtergronden!$B$32:$C$119,2,FALSE))</f>
        <v>0</v>
      </c>
      <c r="S21" s="21" t="e">
        <f>HLOOKUP(Q21,Achtergronden!$C$11:$H$13,3,FALSE)</f>
        <v>#N/A</v>
      </c>
    </row>
    <row r="22" spans="1:20" ht="15" customHeight="1" x14ac:dyDescent="0.25">
      <c r="C22" s="11" t="s">
        <v>27</v>
      </c>
      <c r="D22" s="84"/>
      <c r="E22" s="84"/>
      <c r="F22" s="84"/>
      <c r="G22" s="39"/>
      <c r="H22" s="40"/>
      <c r="I22" s="36" t="str">
        <f t="shared" si="0"/>
        <v/>
      </c>
      <c r="J22" s="23" t="str">
        <f t="shared" si="1"/>
        <v/>
      </c>
      <c r="K22" s="77" t="str">
        <f>IFERROR(IF(S22&lt;$Q$10,1,""),"")</f>
        <v/>
      </c>
      <c r="L22" s="58"/>
      <c r="M22" s="70">
        <v>4</v>
      </c>
      <c r="N22" s="106" t="s">
        <v>125</v>
      </c>
      <c r="O22" s="65"/>
      <c r="Q22" s="21" t="e">
        <f>HLOOKUP(D22,Achtergronden!$C$10:$H$11,2,FALSE)</f>
        <v>#N/A</v>
      </c>
      <c r="R22" s="21">
        <f>IF(ISBLANK(G22),0,VLOOKUP(G22,Achtergronden!$B$32:$C$119,2,FALSE))</f>
        <v>0</v>
      </c>
      <c r="S22" s="21" t="e">
        <f>HLOOKUP(Q22,Achtergronden!$C$11:$H$13,3,FALSE)</f>
        <v>#N/A</v>
      </c>
    </row>
    <row r="23" spans="1:20" ht="15" customHeight="1" x14ac:dyDescent="0.25">
      <c r="C23" s="11" t="s">
        <v>28</v>
      </c>
      <c r="D23" s="84"/>
      <c r="E23" s="84"/>
      <c r="F23" s="84"/>
      <c r="G23" s="39"/>
      <c r="H23" s="40"/>
      <c r="I23" s="36" t="str">
        <f t="shared" si="0"/>
        <v/>
      </c>
      <c r="J23" s="23" t="str">
        <f t="shared" si="1"/>
        <v/>
      </c>
      <c r="K23" s="77" t="str">
        <f>IFERROR(IF(S23&lt;$Q$10,1,""),"")</f>
        <v/>
      </c>
      <c r="L23" s="58"/>
      <c r="M23" s="62"/>
      <c r="N23" s="106"/>
      <c r="O23" s="65"/>
      <c r="Q23" s="21" t="e">
        <f>HLOOKUP(D23,Achtergronden!$C$10:$H$11,2,FALSE)</f>
        <v>#N/A</v>
      </c>
      <c r="R23" s="21">
        <f>IF(ISBLANK(G23),0,VLOOKUP(G23,Achtergronden!$B$32:$C$119,2,FALSE))</f>
        <v>0</v>
      </c>
      <c r="S23" s="21" t="e">
        <f>HLOOKUP(Q23,Achtergronden!$C$11:$H$13,3,FALSE)</f>
        <v>#N/A</v>
      </c>
    </row>
    <row r="24" spans="1:20" ht="15" customHeight="1" thickBot="1" x14ac:dyDescent="0.3">
      <c r="C24" s="12" t="s">
        <v>29</v>
      </c>
      <c r="D24" s="84"/>
      <c r="E24" s="84"/>
      <c r="F24" s="84"/>
      <c r="G24" s="41"/>
      <c r="H24" s="42"/>
      <c r="I24" s="36" t="str">
        <f t="shared" si="0"/>
        <v/>
      </c>
      <c r="J24" s="23" t="str">
        <f t="shared" si="1"/>
        <v/>
      </c>
      <c r="K24" s="77" t="str">
        <f>IFERROR(IF(S24&lt;$Q$10,1,""),"")</f>
        <v/>
      </c>
      <c r="L24" s="58"/>
      <c r="M24" s="62"/>
      <c r="N24" s="106"/>
      <c r="O24" s="65"/>
      <c r="Q24" s="21" t="e">
        <f>HLOOKUP(D24,Achtergronden!$C$10:$H$11,2,FALSE)</f>
        <v>#N/A</v>
      </c>
      <c r="R24" s="21">
        <f>IF(ISBLANK(G24),0,VLOOKUP(G24,Achtergronden!$B$32:$C$119,2,FALSE))</f>
        <v>0</v>
      </c>
      <c r="S24" s="21" t="e">
        <f>HLOOKUP(Q24,Achtergronden!$C$11:$H$13,3,FALSE)</f>
        <v>#N/A</v>
      </c>
    </row>
    <row r="25" spans="1:20" ht="15" customHeight="1" thickBot="1" x14ac:dyDescent="0.3">
      <c r="E25" s="18"/>
      <c r="F25" s="18"/>
      <c r="H25" s="37" t="s">
        <v>30</v>
      </c>
      <c r="I25" s="49">
        <f>SUM(I20:I24)</f>
        <v>0</v>
      </c>
      <c r="K25" s="58"/>
      <c r="L25" s="58"/>
      <c r="M25" s="60"/>
      <c r="N25" s="72"/>
      <c r="O25" s="65"/>
    </row>
    <row r="26" spans="1:20" ht="15" customHeight="1" x14ac:dyDescent="0.25">
      <c r="C26" s="105" t="str">
        <f>IF(SUM(K20:K24)&gt;0,"MATERIAAL ONGESCHIKT VOOR MAXIMALE BEDRIJFSDRUK","")</f>
        <v/>
      </c>
      <c r="D26" s="105"/>
      <c r="E26" s="105"/>
      <c r="F26" s="105"/>
      <c r="H26" s="24"/>
      <c r="I26" s="25"/>
      <c r="K26" s="45"/>
      <c r="L26" s="45"/>
      <c r="M26" s="71">
        <v>5</v>
      </c>
      <c r="N26" s="106" t="s">
        <v>126</v>
      </c>
      <c r="O26" s="65"/>
    </row>
    <row r="27" spans="1:20" ht="15" customHeight="1" thickBot="1" x14ac:dyDescent="0.3">
      <c r="H27" s="26"/>
      <c r="I27" s="27"/>
      <c r="K27" s="45"/>
      <c r="L27" s="45"/>
      <c r="M27" s="62"/>
      <c r="N27" s="106"/>
      <c r="O27" s="65"/>
    </row>
    <row r="28" spans="1:20" ht="15" customHeight="1" thickBot="1" x14ac:dyDescent="0.25">
      <c r="A28" s="19">
        <v>7</v>
      </c>
      <c r="C28" s="38" t="s">
        <v>42</v>
      </c>
      <c r="D28" s="13" t="str">
        <f>IFERROR(ROUNDDOWN((Q28/60),0),"")</f>
        <v/>
      </c>
      <c r="E28" s="13" t="s">
        <v>43</v>
      </c>
      <c r="F28" s="14" t="str">
        <f>IFERROR(Q28-(60*D28),"")</f>
        <v/>
      </c>
      <c r="G28" s="15" t="s">
        <v>34</v>
      </c>
      <c r="K28" s="45"/>
      <c r="L28" s="45"/>
      <c r="M28" s="60"/>
      <c r="N28" s="72"/>
      <c r="O28" s="65"/>
      <c r="Q28" s="45" t="str">
        <f>IF(D34=0,"",IF(ROUNDUP((D34*((P10+1)/(P11+1))*(Q12/J6))*60,0)&lt;5,5,ROUNDUP((D34*((P10+1)/(P11+1))*(Q12/J6))*60,0)))</f>
        <v/>
      </c>
      <c r="R28" s="21" t="s">
        <v>34</v>
      </c>
    </row>
    <row r="29" spans="1:20" ht="15" customHeight="1" thickBot="1" x14ac:dyDescent="0.25">
      <c r="K29" s="45"/>
      <c r="L29" s="45"/>
      <c r="M29" s="71">
        <v>6</v>
      </c>
      <c r="N29" s="106" t="s">
        <v>127</v>
      </c>
      <c r="O29" s="65"/>
      <c r="Q29" s="21"/>
      <c r="R29" s="21"/>
    </row>
    <row r="30" spans="1:20" ht="15" customHeight="1" thickBot="1" x14ac:dyDescent="0.3">
      <c r="A30" s="19">
        <v>8</v>
      </c>
      <c r="C30" s="38" t="s">
        <v>48</v>
      </c>
      <c r="D30" s="16" t="str">
        <f>IF(F28="","",(IF(Q28=5,ROUNDDOWN((5/(D34*((Q10+1)/(Q11+1))*(Q12/J6)*60))*Q12,0),Q12)))</f>
        <v/>
      </c>
      <c r="E30" s="15" t="s">
        <v>44</v>
      </c>
      <c r="K30" s="45"/>
      <c r="L30" s="45"/>
      <c r="M30" s="62"/>
      <c r="N30" s="106"/>
      <c r="O30" s="65"/>
    </row>
    <row r="31" spans="1:20" x14ac:dyDescent="0.2">
      <c r="K31" s="45"/>
      <c r="L31" s="45"/>
      <c r="M31" s="60"/>
      <c r="N31" s="106"/>
      <c r="O31" s="65"/>
    </row>
    <row r="32" spans="1:20" ht="15" x14ac:dyDescent="0.25">
      <c r="H32" s="28"/>
      <c r="K32" s="45"/>
      <c r="L32" s="45"/>
      <c r="M32" s="60"/>
      <c r="N32" s="72"/>
      <c r="O32" s="65"/>
    </row>
    <row r="33" spans="3:15" ht="42.75" x14ac:dyDescent="0.2">
      <c r="K33" s="45"/>
      <c r="L33" s="45"/>
      <c r="M33" s="76">
        <v>7</v>
      </c>
      <c r="N33" s="79" t="s">
        <v>128</v>
      </c>
      <c r="O33" s="65"/>
    </row>
    <row r="34" spans="3:15" x14ac:dyDescent="0.2">
      <c r="C34" s="48" t="s">
        <v>49</v>
      </c>
      <c r="D34" s="48">
        <f>IF(Q14=1,D17,I25)</f>
        <v>0</v>
      </c>
      <c r="M34" s="60"/>
      <c r="N34" s="72"/>
      <c r="O34" s="64"/>
    </row>
    <row r="35" spans="3:15" ht="28.5" x14ac:dyDescent="0.2">
      <c r="K35" s="51"/>
      <c r="L35" s="51"/>
      <c r="M35" s="71">
        <v>8</v>
      </c>
      <c r="N35" s="79" t="s">
        <v>148</v>
      </c>
      <c r="O35" s="64"/>
    </row>
    <row r="36" spans="3:15" x14ac:dyDescent="0.2">
      <c r="K36" s="51"/>
      <c r="L36" s="51"/>
      <c r="M36" s="61"/>
      <c r="N36" s="79"/>
      <c r="O36" s="64"/>
    </row>
    <row r="37" spans="3:15" s="80" customFormat="1" ht="29.45" customHeight="1" x14ac:dyDescent="0.25">
      <c r="M37" s="81" t="s">
        <v>146</v>
      </c>
      <c r="N37" s="82" t="s">
        <v>147</v>
      </c>
      <c r="O37" s="83"/>
    </row>
    <row r="38" spans="3:15" ht="15" thickBot="1" x14ac:dyDescent="0.25">
      <c r="M38" s="73"/>
      <c r="N38" s="74"/>
      <c r="O38" s="75"/>
    </row>
    <row r="39" spans="3:15" ht="15" thickTop="1" x14ac:dyDescent="0.2"/>
  </sheetData>
  <sheetProtection algorithmName="SHA-512" hashValue="eC2HjokB6opHjpC4S4vzE9BUfz+T5qwAxwzSbIvWPh1ACgl4rw8dORx1CvLYrr0Q3tg1ORqvDCkNc0JFVOEzyg==" saltValue="qs5MR69bWmo9TuGlfenV2A==" spinCount="100000" sheet="1" selectLockedCells="1"/>
  <customSheetViews>
    <customSheetView guid="{B65C0633-0DD9-4037-91FD-3863283516E5}" scale="85" hiddenColumns="1">
      <selection activeCell="H16" sqref="H16"/>
      <pageMargins left="0.7" right="0.7" top="0.75" bottom="0.75" header="0.3" footer="0.3"/>
      <pageSetup paperSize="9" orientation="portrait" r:id="rId1"/>
    </customSheetView>
  </customSheetViews>
  <mergeCells count="25">
    <mergeCell ref="C5:C8"/>
    <mergeCell ref="C26:F26"/>
    <mergeCell ref="N22:N24"/>
    <mergeCell ref="N26:N27"/>
    <mergeCell ref="N29:N31"/>
    <mergeCell ref="N18:N20"/>
    <mergeCell ref="N11:N12"/>
    <mergeCell ref="N13:N14"/>
    <mergeCell ref="N15:N17"/>
    <mergeCell ref="N5:N7"/>
    <mergeCell ref="D21:F21"/>
    <mergeCell ref="D22:F22"/>
    <mergeCell ref="D23:F23"/>
    <mergeCell ref="D24:F24"/>
    <mergeCell ref="D5:F5"/>
    <mergeCell ref="D6:F6"/>
    <mergeCell ref="D20:F20"/>
    <mergeCell ref="D12:E12"/>
    <mergeCell ref="D17:E17"/>
    <mergeCell ref="D14:E14"/>
    <mergeCell ref="D7:F7"/>
    <mergeCell ref="D8:F8"/>
    <mergeCell ref="D10:E10"/>
    <mergeCell ref="D11:E11"/>
    <mergeCell ref="D19:F19"/>
  </mergeCells>
  <conditionalFormatting sqref="D17:E17">
    <cfRule type="expression" dxfId="2" priority="4">
      <formula>$Q$14=2</formula>
    </cfRule>
  </conditionalFormatting>
  <conditionalFormatting sqref="H25 I20:I25 D20:H24">
    <cfRule type="expression" dxfId="1" priority="3">
      <formula>$Q$14=1</formula>
    </cfRule>
  </conditionalFormatting>
  <conditionalFormatting sqref="I20:I25">
    <cfRule type="expression" dxfId="0" priority="2">
      <formula>"$N$13=1"</formula>
    </cfRule>
  </conditionalFormatting>
  <dataValidations count="3">
    <dataValidation type="list" allowBlank="1" showInputMessage="1" showErrorMessage="1" sqref="G20:G24" xr:uid="{663F6F31-B234-4FED-ADF2-FBDD1F32DF6D}">
      <formula1>INDIRECT(Q20)</formula1>
    </dataValidation>
    <dataValidation type="custom" allowBlank="1" showInputMessage="1" showErrorMessage="1" sqref="D17:E17" xr:uid="{82318B2C-CD02-4BFB-B767-30FF61ED034D}">
      <formula1>IF(Q14=2,FALSE,TRUE)</formula1>
    </dataValidation>
    <dataValidation type="list" allowBlank="1" showInputMessage="1" showErrorMessage="1" sqref="D20:F24" xr:uid="{DE226D64-F804-41D2-91EA-6CD711108C3B}">
      <formula1>IF(G20="",matspatie,INDIRECT("fakerange"))</formula1>
    </dataValidation>
  </dataValidations>
  <pageMargins left="0.7" right="0.7" top="0.75" bottom="0.75" header="0.3" footer="0.3"/>
  <pageSetup paperSize="9" orientation="portrait" r:id="rId2"/>
  <ignoredErrors>
    <ignoredError sqref="I2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7" r:id="rId5" name="Option Button 3">
              <controlPr locked="0" defaultSize="0" autoFill="0" autoLine="0" autoPict="0" altText="Aansluiting, nieuw">
                <anchor moveWithCells="1">
                  <from>
                    <xdr:col>3</xdr:col>
                    <xdr:colOff>76200</xdr:colOff>
                    <xdr:row>3</xdr:row>
                    <xdr:rowOff>142875</xdr:rowOff>
                  </from>
                  <to>
                    <xdr:col>5</xdr:col>
                    <xdr:colOff>381000</xdr:colOff>
                    <xdr:row>5</xdr:row>
                    <xdr:rowOff>19050</xdr:rowOff>
                  </to>
                </anchor>
              </controlPr>
            </control>
          </mc:Choice>
        </mc:AlternateContent>
        <mc:AlternateContent xmlns:mc="http://schemas.openxmlformats.org/markup-compatibility/2006">
          <mc:Choice Requires="x14">
            <control shapeId="1028" r:id="rId6" name="Option Button 4">
              <controlPr locked="0" defaultSize="0" autoFill="0" autoLine="0" autoPict="0" altText="Aansluiting, nieuw">
                <anchor moveWithCells="1">
                  <from>
                    <xdr:col>3</xdr:col>
                    <xdr:colOff>76200</xdr:colOff>
                    <xdr:row>4</xdr:row>
                    <xdr:rowOff>133350</xdr:rowOff>
                  </from>
                  <to>
                    <xdr:col>5</xdr:col>
                    <xdr:colOff>381000</xdr:colOff>
                    <xdr:row>5</xdr:row>
                    <xdr:rowOff>180975</xdr:rowOff>
                  </to>
                </anchor>
              </controlPr>
            </control>
          </mc:Choice>
        </mc:AlternateContent>
        <mc:AlternateContent xmlns:mc="http://schemas.openxmlformats.org/markup-compatibility/2006">
          <mc:Choice Requires="x14">
            <control shapeId="1029" r:id="rId7" name="Option Button 5">
              <controlPr locked="0" defaultSize="0" autoFill="0" autoLine="0" autoPict="0" altText="Aansluiting, nieuw">
                <anchor moveWithCells="1">
                  <from>
                    <xdr:col>3</xdr:col>
                    <xdr:colOff>76200</xdr:colOff>
                    <xdr:row>5</xdr:row>
                    <xdr:rowOff>142875</xdr:rowOff>
                  </from>
                  <to>
                    <xdr:col>5</xdr:col>
                    <xdr:colOff>381000</xdr:colOff>
                    <xdr:row>6</xdr:row>
                    <xdr:rowOff>171450</xdr:rowOff>
                  </to>
                </anchor>
              </controlPr>
            </control>
          </mc:Choice>
        </mc:AlternateContent>
        <mc:AlternateContent xmlns:mc="http://schemas.openxmlformats.org/markup-compatibility/2006">
          <mc:Choice Requires="x14">
            <control shapeId="1030" r:id="rId8" name="Option Button 6">
              <controlPr locked="0" defaultSize="0" autoFill="0" autoLine="0" autoPict="0" altText="Meteropstelling">
                <anchor moveWithCells="1">
                  <from>
                    <xdr:col>3</xdr:col>
                    <xdr:colOff>76200</xdr:colOff>
                    <xdr:row>6</xdr:row>
                    <xdr:rowOff>133350</xdr:rowOff>
                  </from>
                  <to>
                    <xdr:col>5</xdr:col>
                    <xdr:colOff>381000</xdr:colOff>
                    <xdr:row>8</xdr:row>
                    <xdr:rowOff>9525</xdr:rowOff>
                  </to>
                </anchor>
              </controlPr>
            </control>
          </mc:Choice>
        </mc:AlternateContent>
        <mc:AlternateContent xmlns:mc="http://schemas.openxmlformats.org/markup-compatibility/2006">
          <mc:Choice Requires="x14">
            <control shapeId="1045" r:id="rId9" name="Group Box 21">
              <controlPr defaultSize="0" autoFill="0" autoPict="0">
                <anchor moveWithCells="1">
                  <from>
                    <xdr:col>2</xdr:col>
                    <xdr:colOff>2486025</xdr:colOff>
                    <xdr:row>3</xdr:row>
                    <xdr:rowOff>85725</xdr:rowOff>
                  </from>
                  <to>
                    <xdr:col>6</xdr:col>
                    <xdr:colOff>247650</xdr:colOff>
                    <xdr:row>8</xdr:row>
                    <xdr:rowOff>95250</xdr:rowOff>
                  </to>
                </anchor>
              </controlPr>
            </control>
          </mc:Choice>
        </mc:AlternateContent>
        <mc:AlternateContent xmlns:mc="http://schemas.openxmlformats.org/markup-compatibility/2006">
          <mc:Choice Requires="x14">
            <control shapeId="1046" r:id="rId10" name="Option Button 22">
              <controlPr locked="0" defaultSize="0" autoFill="0" autoLine="0" autoPict="0">
                <anchor moveWithCells="1">
                  <from>
                    <xdr:col>3</xdr:col>
                    <xdr:colOff>57150</xdr:colOff>
                    <xdr:row>12</xdr:row>
                    <xdr:rowOff>180975</xdr:rowOff>
                  </from>
                  <to>
                    <xdr:col>6</xdr:col>
                    <xdr:colOff>495300</xdr:colOff>
                    <xdr:row>14</xdr:row>
                    <xdr:rowOff>28575</xdr:rowOff>
                  </to>
                </anchor>
              </controlPr>
            </control>
          </mc:Choice>
        </mc:AlternateContent>
        <mc:AlternateContent xmlns:mc="http://schemas.openxmlformats.org/markup-compatibility/2006">
          <mc:Choice Requires="x14">
            <control shapeId="1047" r:id="rId11" name="Option Button 23">
              <controlPr locked="0" defaultSize="0" autoFill="0" autoLine="0" autoPict="0">
                <anchor moveWithCells="1">
                  <from>
                    <xdr:col>3</xdr:col>
                    <xdr:colOff>57150</xdr:colOff>
                    <xdr:row>13</xdr:row>
                    <xdr:rowOff>152400</xdr:rowOff>
                  </from>
                  <to>
                    <xdr:col>6</xdr:col>
                    <xdr:colOff>1114425</xdr:colOff>
                    <xdr:row>15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260A6CD-7EC6-4527-8488-2FC2BE7E5DE6}">
          <x14:formula1>
            <xm:f>Achtergronden!$B$4:$B$7</xm:f>
          </x14:formula1>
          <xm:sqref>Q7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38174-59D0-4B9C-A925-7198D272D6FB}">
  <sheetPr codeName="Sheet2"/>
  <dimension ref="A2:J134"/>
  <sheetViews>
    <sheetView workbookViewId="0">
      <selection activeCell="J16" sqref="J16"/>
    </sheetView>
  </sheetViews>
  <sheetFormatPr defaultRowHeight="15" x14ac:dyDescent="0.25"/>
  <cols>
    <col min="2" max="2" width="42.42578125" customWidth="1"/>
    <col min="3" max="3" width="22.28515625" customWidth="1"/>
    <col min="4" max="4" width="18" bestFit="1" customWidth="1"/>
    <col min="5" max="5" width="17.28515625" customWidth="1"/>
    <col min="6" max="6" width="16.28515625" customWidth="1"/>
    <col min="7" max="7" width="22.85546875" bestFit="1" customWidth="1"/>
    <col min="8" max="8" width="14.5703125" bestFit="1" customWidth="1"/>
  </cols>
  <sheetData>
    <row r="2" spans="1:10" ht="15.75" thickBot="1" x14ac:dyDescent="0.3">
      <c r="A2" s="1" t="s">
        <v>1</v>
      </c>
    </row>
    <row r="3" spans="1:10" ht="33" thickBot="1" x14ac:dyDescent="0.3">
      <c r="B3" s="2" t="s">
        <v>0</v>
      </c>
      <c r="C3" s="3" t="s">
        <v>5</v>
      </c>
      <c r="F3" t="s">
        <v>11</v>
      </c>
      <c r="G3" t="s">
        <v>19</v>
      </c>
    </row>
    <row r="4" spans="1:10" ht="15.75" thickBot="1" x14ac:dyDescent="0.3">
      <c r="B4" s="4" t="s">
        <v>2</v>
      </c>
      <c r="C4" s="5">
        <v>5</v>
      </c>
      <c r="F4" t="s">
        <v>12</v>
      </c>
      <c r="G4" t="s">
        <v>20</v>
      </c>
    </row>
    <row r="5" spans="1:10" ht="15.75" thickBot="1" x14ac:dyDescent="0.3">
      <c r="B5" s="4" t="s">
        <v>3</v>
      </c>
      <c r="C5" s="5">
        <v>0.2</v>
      </c>
      <c r="F5" t="s">
        <v>13</v>
      </c>
      <c r="G5" t="s">
        <v>21</v>
      </c>
    </row>
    <row r="6" spans="1:10" ht="15.75" thickBot="1" x14ac:dyDescent="0.3">
      <c r="B6" s="4" t="s">
        <v>6</v>
      </c>
      <c r="C6" s="5">
        <v>1</v>
      </c>
      <c r="F6" t="s">
        <v>14</v>
      </c>
      <c r="G6" t="s">
        <v>22</v>
      </c>
    </row>
    <row r="7" spans="1:10" ht="15.75" thickBot="1" x14ac:dyDescent="0.3">
      <c r="B7" s="4" t="s">
        <v>4</v>
      </c>
      <c r="C7" s="5">
        <v>0.1</v>
      </c>
      <c r="F7" t="s">
        <v>15</v>
      </c>
      <c r="G7" t="s">
        <v>15</v>
      </c>
    </row>
    <row r="8" spans="1:10" ht="45" customHeight="1" thickBot="1" x14ac:dyDescent="0.3">
      <c r="B8" s="112" t="s">
        <v>7</v>
      </c>
      <c r="C8" s="113"/>
      <c r="F8" t="s">
        <v>16</v>
      </c>
      <c r="G8" t="s">
        <v>16</v>
      </c>
    </row>
    <row r="10" spans="1:10" x14ac:dyDescent="0.25">
      <c r="C10" t="s">
        <v>11</v>
      </c>
      <c r="D10" t="s">
        <v>12</v>
      </c>
      <c r="E10" t="s">
        <v>13</v>
      </c>
      <c r="F10" t="s">
        <v>14</v>
      </c>
      <c r="G10" t="s">
        <v>15</v>
      </c>
      <c r="H10" t="s">
        <v>16</v>
      </c>
    </row>
    <row r="11" spans="1:10" ht="14.25" customHeight="1" x14ac:dyDescent="0.25">
      <c r="B11" s="6" t="s">
        <v>10</v>
      </c>
      <c r="C11" t="s">
        <v>19</v>
      </c>
      <c r="D11" t="s">
        <v>20</v>
      </c>
      <c r="E11" t="s">
        <v>21</v>
      </c>
      <c r="F11" t="s">
        <v>22</v>
      </c>
      <c r="G11" t="s">
        <v>15</v>
      </c>
      <c r="H11" t="s">
        <v>16</v>
      </c>
    </row>
    <row r="12" spans="1:10" ht="14.25" customHeight="1" x14ac:dyDescent="0.25">
      <c r="B12" s="6"/>
      <c r="C12">
        <v>1</v>
      </c>
      <c r="D12">
        <v>2</v>
      </c>
      <c r="E12">
        <v>3</v>
      </c>
      <c r="F12">
        <v>4</v>
      </c>
      <c r="G12">
        <v>5</v>
      </c>
      <c r="H12">
        <v>6</v>
      </c>
      <c r="J12" t="s">
        <v>54</v>
      </c>
    </row>
    <row r="13" spans="1:10" x14ac:dyDescent="0.25">
      <c r="C13">
        <v>4</v>
      </c>
      <c r="D13">
        <v>8</v>
      </c>
      <c r="E13">
        <v>0.1</v>
      </c>
      <c r="F13">
        <v>0.1</v>
      </c>
      <c r="G13">
        <v>8</v>
      </c>
      <c r="H13">
        <v>1</v>
      </c>
    </row>
    <row r="14" spans="1:10" x14ac:dyDescent="0.25">
      <c r="A14" s="7"/>
      <c r="B14" s="7">
        <v>1</v>
      </c>
      <c r="C14" t="s">
        <v>55</v>
      </c>
      <c r="D14" t="s">
        <v>55</v>
      </c>
      <c r="E14" t="s">
        <v>96</v>
      </c>
      <c r="F14" t="s">
        <v>96</v>
      </c>
      <c r="G14" t="s">
        <v>134</v>
      </c>
      <c r="H14" t="s">
        <v>111</v>
      </c>
      <c r="J14" s="8"/>
    </row>
    <row r="15" spans="1:10" x14ac:dyDescent="0.25">
      <c r="A15" s="7"/>
      <c r="B15" s="7">
        <v>2</v>
      </c>
      <c r="C15" t="s">
        <v>56</v>
      </c>
      <c r="D15" t="s">
        <v>62</v>
      </c>
      <c r="E15" t="s">
        <v>83</v>
      </c>
      <c r="F15" t="s">
        <v>83</v>
      </c>
      <c r="G15" t="s">
        <v>135</v>
      </c>
      <c r="H15" t="s">
        <v>112</v>
      </c>
      <c r="J15" s="8"/>
    </row>
    <row r="16" spans="1:10" x14ac:dyDescent="0.25">
      <c r="A16" s="7"/>
      <c r="B16" s="7">
        <v>3</v>
      </c>
      <c r="C16" t="s">
        <v>57</v>
      </c>
      <c r="D16" t="s">
        <v>63</v>
      </c>
      <c r="E16" t="s">
        <v>84</v>
      </c>
      <c r="F16" t="s">
        <v>84</v>
      </c>
      <c r="G16" t="s">
        <v>136</v>
      </c>
      <c r="H16" t="s">
        <v>113</v>
      </c>
      <c r="J16" s="8"/>
    </row>
    <row r="17" spans="1:10" x14ac:dyDescent="0.25">
      <c r="A17" s="7"/>
      <c r="B17" s="7">
        <v>4</v>
      </c>
      <c r="C17" t="s">
        <v>58</v>
      </c>
      <c r="D17" t="s">
        <v>64</v>
      </c>
      <c r="E17" t="s">
        <v>85</v>
      </c>
      <c r="F17" t="s">
        <v>85</v>
      </c>
      <c r="G17" t="s">
        <v>137</v>
      </c>
      <c r="H17" t="s">
        <v>114</v>
      </c>
      <c r="J17" s="8"/>
    </row>
    <row r="18" spans="1:10" x14ac:dyDescent="0.25">
      <c r="A18" s="7"/>
      <c r="B18" s="7">
        <v>5</v>
      </c>
      <c r="C18" t="s">
        <v>59</v>
      </c>
      <c r="D18" t="s">
        <v>65</v>
      </c>
      <c r="E18" t="s">
        <v>86</v>
      </c>
      <c r="F18" t="s">
        <v>97</v>
      </c>
      <c r="G18" t="s">
        <v>138</v>
      </c>
      <c r="H18" t="s">
        <v>115</v>
      </c>
      <c r="J18" s="8"/>
    </row>
    <row r="19" spans="1:10" x14ac:dyDescent="0.25">
      <c r="A19" s="7"/>
      <c r="B19" s="7">
        <v>6</v>
      </c>
      <c r="C19" t="s">
        <v>60</v>
      </c>
      <c r="D19" t="s">
        <v>66</v>
      </c>
      <c r="E19" t="s">
        <v>87</v>
      </c>
      <c r="F19" t="s">
        <v>98</v>
      </c>
      <c r="G19" t="s">
        <v>139</v>
      </c>
      <c r="H19" t="s">
        <v>116</v>
      </c>
      <c r="J19" s="8"/>
    </row>
    <row r="20" spans="1:10" x14ac:dyDescent="0.25">
      <c r="A20" s="7"/>
      <c r="B20" s="7">
        <v>7</v>
      </c>
      <c r="C20" t="s">
        <v>77</v>
      </c>
      <c r="D20" t="s">
        <v>67</v>
      </c>
      <c r="E20" t="s">
        <v>88</v>
      </c>
      <c r="F20" t="s">
        <v>99</v>
      </c>
      <c r="G20" t="s">
        <v>140</v>
      </c>
      <c r="H20" t="s">
        <v>117</v>
      </c>
      <c r="J20" s="8"/>
    </row>
    <row r="21" spans="1:10" x14ac:dyDescent="0.25">
      <c r="A21" s="7"/>
      <c r="B21" s="7">
        <v>8</v>
      </c>
      <c r="C21" t="s">
        <v>61</v>
      </c>
      <c r="D21" t="s">
        <v>68</v>
      </c>
      <c r="E21" t="s">
        <v>89</v>
      </c>
      <c r="F21" t="s">
        <v>100</v>
      </c>
      <c r="G21" t="s">
        <v>141</v>
      </c>
      <c r="J21" s="8"/>
    </row>
    <row r="22" spans="1:10" x14ac:dyDescent="0.25">
      <c r="A22" s="7"/>
      <c r="B22" s="7">
        <v>9</v>
      </c>
      <c r="C22" t="s">
        <v>78</v>
      </c>
      <c r="D22" t="s">
        <v>69</v>
      </c>
      <c r="E22" t="s">
        <v>90</v>
      </c>
      <c r="F22" t="s">
        <v>101</v>
      </c>
      <c r="G22" t="s">
        <v>142</v>
      </c>
      <c r="J22" s="8"/>
    </row>
    <row r="23" spans="1:10" x14ac:dyDescent="0.25">
      <c r="A23" s="7"/>
      <c r="B23" s="7">
        <v>10</v>
      </c>
      <c r="C23" t="s">
        <v>79</v>
      </c>
      <c r="D23" t="s">
        <v>70</v>
      </c>
      <c r="E23" t="s">
        <v>91</v>
      </c>
      <c r="G23" t="s">
        <v>143</v>
      </c>
      <c r="J23" s="8"/>
    </row>
    <row r="24" spans="1:10" x14ac:dyDescent="0.25">
      <c r="A24" s="7"/>
      <c r="B24" s="7">
        <v>11</v>
      </c>
      <c r="C24" t="s">
        <v>80</v>
      </c>
      <c r="D24" t="s">
        <v>71</v>
      </c>
      <c r="E24" t="s">
        <v>92</v>
      </c>
      <c r="G24" t="s">
        <v>144</v>
      </c>
      <c r="J24" s="8"/>
    </row>
    <row r="25" spans="1:10" x14ac:dyDescent="0.25">
      <c r="A25" s="7"/>
      <c r="B25" s="7">
        <v>12</v>
      </c>
      <c r="C25" t="s">
        <v>81</v>
      </c>
      <c r="D25" t="s">
        <v>72</v>
      </c>
      <c r="E25" t="s">
        <v>93</v>
      </c>
      <c r="G25" t="s">
        <v>145</v>
      </c>
      <c r="J25" s="8"/>
    </row>
    <row r="26" spans="1:10" x14ac:dyDescent="0.25">
      <c r="A26" s="7"/>
      <c r="B26" s="7">
        <v>13</v>
      </c>
      <c r="C26" t="s">
        <v>82</v>
      </c>
      <c r="D26" t="s">
        <v>73</v>
      </c>
      <c r="E26" t="s">
        <v>94</v>
      </c>
      <c r="G26" t="s">
        <v>102</v>
      </c>
      <c r="J26" s="8"/>
    </row>
    <row r="27" spans="1:10" x14ac:dyDescent="0.25">
      <c r="A27" s="7"/>
      <c r="B27" s="7">
        <v>14</v>
      </c>
      <c r="D27" t="s">
        <v>74</v>
      </c>
      <c r="E27" t="s">
        <v>95</v>
      </c>
      <c r="G27" t="s">
        <v>103</v>
      </c>
      <c r="J27" s="8"/>
    </row>
    <row r="28" spans="1:10" x14ac:dyDescent="0.25">
      <c r="A28" s="7"/>
      <c r="B28" s="7">
        <v>15</v>
      </c>
      <c r="D28" t="s">
        <v>75</v>
      </c>
      <c r="G28" t="s">
        <v>104</v>
      </c>
      <c r="J28" s="8"/>
    </row>
    <row r="29" spans="1:10" x14ac:dyDescent="0.25">
      <c r="D29" t="s">
        <v>76</v>
      </c>
      <c r="G29" t="s">
        <v>105</v>
      </c>
    </row>
    <row r="30" spans="1:10" x14ac:dyDescent="0.25">
      <c r="G30" t="s">
        <v>106</v>
      </c>
    </row>
    <row r="31" spans="1:10" x14ac:dyDescent="0.25">
      <c r="B31" s="1" t="s">
        <v>9</v>
      </c>
      <c r="G31" t="s">
        <v>107</v>
      </c>
    </row>
    <row r="32" spans="1:10" x14ac:dyDescent="0.25">
      <c r="B32" t="s">
        <v>55</v>
      </c>
      <c r="C32">
        <v>20.399999999999999</v>
      </c>
      <c r="D32" t="s">
        <v>11</v>
      </c>
      <c r="G32" t="s">
        <v>108</v>
      </c>
      <c r="J32" s="8"/>
    </row>
    <row r="33" spans="2:10" x14ac:dyDescent="0.25">
      <c r="B33" t="s">
        <v>56</v>
      </c>
      <c r="C33">
        <v>27.4</v>
      </c>
      <c r="D33" t="s">
        <v>11</v>
      </c>
      <c r="G33" t="s">
        <v>109</v>
      </c>
      <c r="J33" s="8"/>
    </row>
    <row r="34" spans="2:10" x14ac:dyDescent="0.25">
      <c r="B34" t="s">
        <v>57</v>
      </c>
      <c r="C34">
        <v>35.4</v>
      </c>
      <c r="D34" t="s">
        <v>11</v>
      </c>
      <c r="G34" t="s">
        <v>110</v>
      </c>
      <c r="J34" s="8"/>
    </row>
    <row r="35" spans="2:10" x14ac:dyDescent="0.25">
      <c r="B35" t="s">
        <v>58</v>
      </c>
      <c r="C35">
        <v>44.2</v>
      </c>
      <c r="D35" t="s">
        <v>11</v>
      </c>
      <c r="J35" s="8"/>
    </row>
    <row r="36" spans="2:10" x14ac:dyDescent="0.25">
      <c r="B36" t="s">
        <v>59</v>
      </c>
      <c r="C36">
        <v>55.8</v>
      </c>
      <c r="D36" t="s">
        <v>11</v>
      </c>
      <c r="J36" s="8"/>
    </row>
    <row r="37" spans="2:10" x14ac:dyDescent="0.25">
      <c r="B37" t="s">
        <v>60</v>
      </c>
      <c r="C37">
        <v>66.400000000000006</v>
      </c>
      <c r="D37" t="s">
        <v>11</v>
      </c>
      <c r="J37" s="8"/>
    </row>
    <row r="38" spans="2:10" x14ac:dyDescent="0.25">
      <c r="B38" t="s">
        <v>77</v>
      </c>
      <c r="C38">
        <v>79.8</v>
      </c>
      <c r="D38" t="s">
        <v>11</v>
      </c>
      <c r="J38" s="8"/>
    </row>
    <row r="39" spans="2:10" x14ac:dyDescent="0.25">
      <c r="B39" t="s">
        <v>61</v>
      </c>
      <c r="C39">
        <v>97.4</v>
      </c>
      <c r="D39" t="s">
        <v>11</v>
      </c>
      <c r="J39" s="8"/>
    </row>
    <row r="40" spans="2:10" x14ac:dyDescent="0.25">
      <c r="B40" t="s">
        <v>78</v>
      </c>
      <c r="C40">
        <v>110.8</v>
      </c>
      <c r="D40" t="s">
        <v>11</v>
      </c>
      <c r="J40" s="8"/>
    </row>
    <row r="41" spans="2:10" x14ac:dyDescent="0.25">
      <c r="B41" t="s">
        <v>79</v>
      </c>
      <c r="C41">
        <v>141.80000000000001</v>
      </c>
      <c r="D41" t="s">
        <v>11</v>
      </c>
      <c r="J41" s="8"/>
    </row>
    <row r="42" spans="2:10" x14ac:dyDescent="0.25">
      <c r="B42" t="s">
        <v>80</v>
      </c>
      <c r="C42">
        <v>177.2</v>
      </c>
      <c r="D42" t="s">
        <v>11</v>
      </c>
      <c r="J42" s="8"/>
    </row>
    <row r="43" spans="2:10" x14ac:dyDescent="0.25">
      <c r="B43" t="s">
        <v>81</v>
      </c>
      <c r="C43">
        <v>221.6</v>
      </c>
      <c r="D43" t="s">
        <v>11</v>
      </c>
      <c r="J43" s="8"/>
    </row>
    <row r="44" spans="2:10" x14ac:dyDescent="0.25">
      <c r="B44" t="s">
        <v>82</v>
      </c>
      <c r="C44">
        <v>279.2</v>
      </c>
      <c r="D44" t="s">
        <v>11</v>
      </c>
      <c r="J44" s="8"/>
    </row>
    <row r="45" spans="2:10" x14ac:dyDescent="0.25">
      <c r="B45" t="s">
        <v>55</v>
      </c>
      <c r="C45">
        <v>20.399999999999999</v>
      </c>
      <c r="D45" t="s">
        <v>12</v>
      </c>
    </row>
    <row r="46" spans="2:10" x14ac:dyDescent="0.25">
      <c r="B46" t="s">
        <v>62</v>
      </c>
      <c r="C46">
        <v>26</v>
      </c>
      <c r="D46" t="s">
        <v>12</v>
      </c>
    </row>
    <row r="47" spans="2:10" x14ac:dyDescent="0.25">
      <c r="B47" t="s">
        <v>63</v>
      </c>
      <c r="C47">
        <v>32.6</v>
      </c>
      <c r="D47" t="s">
        <v>12</v>
      </c>
    </row>
    <row r="48" spans="2:10" x14ac:dyDescent="0.25">
      <c r="B48" t="s">
        <v>64</v>
      </c>
      <c r="C48">
        <v>40.799999999999997</v>
      </c>
      <c r="D48" t="s">
        <v>12</v>
      </c>
    </row>
    <row r="49" spans="2:4" x14ac:dyDescent="0.25">
      <c r="B49" t="s">
        <v>65</v>
      </c>
      <c r="C49">
        <v>51.4</v>
      </c>
      <c r="D49" t="s">
        <v>12</v>
      </c>
    </row>
    <row r="50" spans="2:4" x14ac:dyDescent="0.25">
      <c r="B50" t="s">
        <v>66</v>
      </c>
      <c r="C50">
        <v>61.2</v>
      </c>
      <c r="D50" t="s">
        <v>12</v>
      </c>
    </row>
    <row r="51" spans="2:4" x14ac:dyDescent="0.25">
      <c r="B51" t="s">
        <v>67</v>
      </c>
      <c r="C51">
        <v>73.599999999999994</v>
      </c>
      <c r="D51" t="s">
        <v>12</v>
      </c>
    </row>
    <row r="52" spans="2:4" x14ac:dyDescent="0.25">
      <c r="B52" t="s">
        <v>68</v>
      </c>
      <c r="C52">
        <v>90</v>
      </c>
      <c r="D52" t="s">
        <v>12</v>
      </c>
    </row>
    <row r="53" spans="2:4" x14ac:dyDescent="0.25">
      <c r="B53" t="s">
        <v>69</v>
      </c>
      <c r="C53">
        <v>102.2</v>
      </c>
      <c r="D53" t="s">
        <v>12</v>
      </c>
    </row>
    <row r="54" spans="2:4" x14ac:dyDescent="0.25">
      <c r="B54" t="s">
        <v>70</v>
      </c>
      <c r="C54">
        <v>130.80000000000001</v>
      </c>
      <c r="D54" t="s">
        <v>12</v>
      </c>
    </row>
    <row r="55" spans="2:4" x14ac:dyDescent="0.25">
      <c r="B55" t="s">
        <v>71</v>
      </c>
      <c r="C55">
        <v>163.6</v>
      </c>
      <c r="D55" t="s">
        <v>12</v>
      </c>
    </row>
    <row r="56" spans="2:4" x14ac:dyDescent="0.25">
      <c r="B56" t="s">
        <v>72</v>
      </c>
      <c r="C56">
        <v>184</v>
      </c>
      <c r="D56" t="s">
        <v>12</v>
      </c>
    </row>
    <row r="57" spans="2:4" x14ac:dyDescent="0.25">
      <c r="B57" t="s">
        <v>73</v>
      </c>
      <c r="C57">
        <v>204.4</v>
      </c>
      <c r="D57" t="s">
        <v>12</v>
      </c>
    </row>
    <row r="58" spans="2:4" x14ac:dyDescent="0.25">
      <c r="B58" t="s">
        <v>74</v>
      </c>
      <c r="C58">
        <v>257.60000000000002</v>
      </c>
      <c r="D58" t="s">
        <v>12</v>
      </c>
    </row>
    <row r="59" spans="2:4" x14ac:dyDescent="0.25">
      <c r="B59" t="s">
        <v>75</v>
      </c>
      <c r="C59">
        <v>290.39999999999998</v>
      </c>
      <c r="D59" t="s">
        <v>12</v>
      </c>
    </row>
    <row r="60" spans="2:4" x14ac:dyDescent="0.25">
      <c r="B60" t="s">
        <v>76</v>
      </c>
      <c r="C60">
        <v>327.2</v>
      </c>
      <c r="D60" t="s">
        <v>12</v>
      </c>
    </row>
    <row r="61" spans="2:4" x14ac:dyDescent="0.25">
      <c r="B61" t="s">
        <v>96</v>
      </c>
      <c r="C61">
        <v>46</v>
      </c>
      <c r="D61" t="s">
        <v>13</v>
      </c>
    </row>
    <row r="62" spans="2:4" x14ac:dyDescent="0.25">
      <c r="B62" t="s">
        <v>83</v>
      </c>
      <c r="C62">
        <v>59</v>
      </c>
      <c r="D62" t="s">
        <v>13</v>
      </c>
    </row>
    <row r="63" spans="2:4" x14ac:dyDescent="0.25">
      <c r="B63" t="s">
        <v>84</v>
      </c>
      <c r="C63">
        <v>71</v>
      </c>
      <c r="D63" t="s">
        <v>13</v>
      </c>
    </row>
    <row r="64" spans="2:4" x14ac:dyDescent="0.25">
      <c r="B64" t="s">
        <v>85</v>
      </c>
      <c r="C64">
        <v>85.6</v>
      </c>
      <c r="D64" t="s">
        <v>13</v>
      </c>
    </row>
    <row r="65" spans="2:4" x14ac:dyDescent="0.25">
      <c r="B65" t="s">
        <v>86</v>
      </c>
      <c r="C65">
        <v>104.6</v>
      </c>
      <c r="D65" t="s">
        <v>13</v>
      </c>
    </row>
    <row r="66" spans="2:4" x14ac:dyDescent="0.25">
      <c r="B66" t="s">
        <v>87</v>
      </c>
      <c r="C66">
        <v>118.8</v>
      </c>
      <c r="D66" t="s">
        <v>13</v>
      </c>
    </row>
    <row r="67" spans="2:4" x14ac:dyDescent="0.25">
      <c r="B67" t="s">
        <v>88</v>
      </c>
      <c r="C67">
        <v>152</v>
      </c>
      <c r="D67" t="s">
        <v>13</v>
      </c>
    </row>
    <row r="68" spans="2:4" x14ac:dyDescent="0.25">
      <c r="B68" t="s">
        <v>89</v>
      </c>
      <c r="C68">
        <v>190.2</v>
      </c>
      <c r="D68" t="s">
        <v>13</v>
      </c>
    </row>
    <row r="69" spans="2:4" x14ac:dyDescent="0.25">
      <c r="B69" t="s">
        <v>90</v>
      </c>
      <c r="C69">
        <v>237.6</v>
      </c>
      <c r="D69" t="s">
        <v>13</v>
      </c>
    </row>
    <row r="70" spans="2:4" x14ac:dyDescent="0.25">
      <c r="B70" t="s">
        <v>91</v>
      </c>
      <c r="C70">
        <v>299.60000000000002</v>
      </c>
      <c r="D70" t="s">
        <v>13</v>
      </c>
    </row>
    <row r="71" spans="2:4" x14ac:dyDescent="0.25">
      <c r="B71" t="s">
        <v>92</v>
      </c>
      <c r="C71">
        <v>337.6</v>
      </c>
      <c r="D71" t="s">
        <v>13</v>
      </c>
    </row>
    <row r="72" spans="2:4" x14ac:dyDescent="0.25">
      <c r="B72" t="s">
        <v>93</v>
      </c>
      <c r="C72">
        <v>380.4</v>
      </c>
      <c r="D72" t="s">
        <v>13</v>
      </c>
    </row>
    <row r="73" spans="2:4" x14ac:dyDescent="0.25">
      <c r="B73" t="s">
        <v>94</v>
      </c>
      <c r="C73">
        <v>475.4</v>
      </c>
      <c r="D73" t="s">
        <v>13</v>
      </c>
    </row>
    <row r="74" spans="2:4" x14ac:dyDescent="0.25">
      <c r="B74" t="s">
        <v>95</v>
      </c>
      <c r="C74">
        <v>599.20000000000005</v>
      </c>
      <c r="D74" t="s">
        <v>13</v>
      </c>
    </row>
    <row r="75" spans="2:4" x14ac:dyDescent="0.25">
      <c r="B75" t="s">
        <v>96</v>
      </c>
      <c r="C75">
        <v>46</v>
      </c>
      <c r="D75" t="s">
        <v>14</v>
      </c>
    </row>
    <row r="76" spans="2:4" x14ac:dyDescent="0.25">
      <c r="B76" t="s">
        <v>83</v>
      </c>
      <c r="C76">
        <v>59</v>
      </c>
      <c r="D76" t="s">
        <v>14</v>
      </c>
    </row>
    <row r="77" spans="2:4" x14ac:dyDescent="0.25">
      <c r="B77" t="s">
        <v>84</v>
      </c>
      <c r="C77">
        <v>71</v>
      </c>
      <c r="D77" t="s">
        <v>14</v>
      </c>
    </row>
    <row r="78" spans="2:4" x14ac:dyDescent="0.25">
      <c r="B78" t="s">
        <v>85</v>
      </c>
      <c r="C78">
        <v>85.6</v>
      </c>
      <c r="D78" t="s">
        <v>14</v>
      </c>
    </row>
    <row r="79" spans="2:4" x14ac:dyDescent="0.25">
      <c r="B79" t="s">
        <v>97</v>
      </c>
      <c r="C79">
        <v>103.2</v>
      </c>
      <c r="D79" t="s">
        <v>14</v>
      </c>
    </row>
    <row r="80" spans="2:4" x14ac:dyDescent="0.25">
      <c r="B80" t="s">
        <v>98</v>
      </c>
      <c r="C80">
        <v>150.19999999999999</v>
      </c>
      <c r="D80" t="s">
        <v>14</v>
      </c>
    </row>
    <row r="81" spans="2:4" x14ac:dyDescent="0.25">
      <c r="B81" t="s">
        <v>99</v>
      </c>
      <c r="C81">
        <v>187.6</v>
      </c>
      <c r="D81" t="s">
        <v>14</v>
      </c>
    </row>
    <row r="82" spans="2:4" x14ac:dyDescent="0.25">
      <c r="B82" t="s">
        <v>100</v>
      </c>
      <c r="C82">
        <v>234.6</v>
      </c>
      <c r="D82" t="s">
        <v>14</v>
      </c>
    </row>
    <row r="83" spans="2:4" x14ac:dyDescent="0.25">
      <c r="B83" t="s">
        <v>101</v>
      </c>
      <c r="C83">
        <v>295.60000000000002</v>
      </c>
      <c r="D83" t="s">
        <v>14</v>
      </c>
    </row>
    <row r="84" spans="2:4" x14ac:dyDescent="0.25">
      <c r="B84" t="s">
        <v>134</v>
      </c>
      <c r="C84">
        <v>16</v>
      </c>
      <c r="D84" t="s">
        <v>15</v>
      </c>
    </row>
    <row r="85" spans="2:4" x14ac:dyDescent="0.25">
      <c r="B85" t="s">
        <v>135</v>
      </c>
      <c r="C85">
        <v>14.8</v>
      </c>
      <c r="D85" t="s">
        <v>15</v>
      </c>
    </row>
    <row r="86" spans="2:4" x14ac:dyDescent="0.25">
      <c r="B86" t="s">
        <v>136</v>
      </c>
      <c r="C86">
        <v>21.599999999999998</v>
      </c>
      <c r="D86" t="s">
        <v>15</v>
      </c>
    </row>
    <row r="87" spans="2:4" x14ac:dyDescent="0.25">
      <c r="B87" t="s">
        <v>137</v>
      </c>
      <c r="C87">
        <v>20.399999999999999</v>
      </c>
      <c r="D87" t="s">
        <v>15</v>
      </c>
    </row>
    <row r="88" spans="2:4" x14ac:dyDescent="0.25">
      <c r="B88" t="s">
        <v>138</v>
      </c>
      <c r="C88">
        <v>27.200000000000003</v>
      </c>
      <c r="D88" t="s">
        <v>15</v>
      </c>
    </row>
    <row r="89" spans="2:4" x14ac:dyDescent="0.25">
      <c r="B89" t="s">
        <v>139</v>
      </c>
      <c r="C89">
        <v>25.6</v>
      </c>
      <c r="D89" t="s">
        <v>15</v>
      </c>
    </row>
    <row r="90" spans="2:4" x14ac:dyDescent="0.25">
      <c r="B90" t="s">
        <v>140</v>
      </c>
      <c r="C90">
        <v>35.92</v>
      </c>
      <c r="D90" t="s">
        <v>15</v>
      </c>
    </row>
    <row r="91" spans="2:4" x14ac:dyDescent="0.25">
      <c r="B91" t="s">
        <v>141</v>
      </c>
      <c r="C91">
        <v>34.299999999999997</v>
      </c>
      <c r="D91" t="s">
        <v>15</v>
      </c>
    </row>
    <row r="92" spans="2:4" x14ac:dyDescent="0.25">
      <c r="B92" t="s">
        <v>142</v>
      </c>
      <c r="C92">
        <v>41.8</v>
      </c>
      <c r="D92" t="s">
        <v>15</v>
      </c>
    </row>
    <row r="93" spans="2:4" x14ac:dyDescent="0.25">
      <c r="B93" t="s">
        <v>143</v>
      </c>
      <c r="C93">
        <v>40.199999999999996</v>
      </c>
      <c r="D93" t="s">
        <v>15</v>
      </c>
    </row>
    <row r="94" spans="2:4" x14ac:dyDescent="0.25">
      <c r="B94" t="s">
        <v>144</v>
      </c>
      <c r="C94">
        <v>53</v>
      </c>
      <c r="D94" t="s">
        <v>15</v>
      </c>
    </row>
    <row r="95" spans="2:4" x14ac:dyDescent="0.25">
      <c r="B95" t="s">
        <v>145</v>
      </c>
      <c r="C95">
        <v>51.3</v>
      </c>
      <c r="D95" t="s">
        <v>15</v>
      </c>
    </row>
    <row r="96" spans="2:4" x14ac:dyDescent="0.25">
      <c r="B96" t="s">
        <v>102</v>
      </c>
      <c r="C96">
        <v>53.9</v>
      </c>
      <c r="D96" t="s">
        <v>15</v>
      </c>
    </row>
    <row r="97" spans="2:4" x14ac:dyDescent="0.25">
      <c r="B97" t="s">
        <v>103</v>
      </c>
      <c r="C97">
        <v>81.7</v>
      </c>
      <c r="D97" t="s">
        <v>15</v>
      </c>
    </row>
    <row r="98" spans="2:4" x14ac:dyDescent="0.25">
      <c r="B98" t="s">
        <v>104</v>
      </c>
      <c r="C98">
        <v>107.1</v>
      </c>
      <c r="D98" t="s">
        <v>15</v>
      </c>
    </row>
    <row r="99" spans="2:4" x14ac:dyDescent="0.25">
      <c r="B99" t="s">
        <v>105</v>
      </c>
      <c r="C99">
        <v>160.30000000000001</v>
      </c>
      <c r="D99" t="s">
        <v>15</v>
      </c>
    </row>
    <row r="100" spans="2:4" x14ac:dyDescent="0.25">
      <c r="B100" t="s">
        <v>106</v>
      </c>
      <c r="C100">
        <v>210.1</v>
      </c>
      <c r="D100" t="s">
        <v>15</v>
      </c>
    </row>
    <row r="101" spans="2:4" x14ac:dyDescent="0.25">
      <c r="B101" t="s">
        <v>107</v>
      </c>
      <c r="C101">
        <v>263</v>
      </c>
      <c r="D101" t="s">
        <v>15</v>
      </c>
    </row>
    <row r="102" spans="2:4" x14ac:dyDescent="0.25">
      <c r="B102" t="s">
        <v>108</v>
      </c>
      <c r="C102">
        <v>312.7</v>
      </c>
      <c r="D102" t="s">
        <v>15</v>
      </c>
    </row>
    <row r="103" spans="2:4" x14ac:dyDescent="0.25">
      <c r="B103" t="s">
        <v>109</v>
      </c>
      <c r="C103">
        <v>393.79999999999995</v>
      </c>
      <c r="D103" t="s">
        <v>15</v>
      </c>
    </row>
    <row r="104" spans="2:4" x14ac:dyDescent="0.25">
      <c r="B104" t="s">
        <v>110</v>
      </c>
      <c r="C104">
        <v>493.8</v>
      </c>
      <c r="D104" t="s">
        <v>15</v>
      </c>
    </row>
    <row r="105" spans="2:4" x14ac:dyDescent="0.25">
      <c r="B105" t="s">
        <v>111</v>
      </c>
      <c r="C105">
        <v>10</v>
      </c>
      <c r="D105" t="s">
        <v>16</v>
      </c>
    </row>
    <row r="106" spans="2:4" x14ac:dyDescent="0.25">
      <c r="B106" t="s">
        <v>112</v>
      </c>
      <c r="C106">
        <v>13</v>
      </c>
      <c r="D106" t="s">
        <v>16</v>
      </c>
    </row>
    <row r="107" spans="2:4" x14ac:dyDescent="0.25">
      <c r="B107" t="s">
        <v>113</v>
      </c>
      <c r="C107">
        <v>19.8</v>
      </c>
      <c r="D107" t="s">
        <v>16</v>
      </c>
    </row>
    <row r="108" spans="2:4" x14ac:dyDescent="0.25">
      <c r="B108" t="s">
        <v>114</v>
      </c>
      <c r="C108">
        <v>25.6</v>
      </c>
      <c r="D108" t="s">
        <v>16</v>
      </c>
    </row>
    <row r="109" spans="2:4" x14ac:dyDescent="0.25">
      <c r="B109" t="s">
        <v>115</v>
      </c>
      <c r="C109">
        <v>32</v>
      </c>
      <c r="D109" t="s">
        <v>16</v>
      </c>
    </row>
    <row r="110" spans="2:4" x14ac:dyDescent="0.25">
      <c r="B110" t="s">
        <v>116</v>
      </c>
      <c r="C110">
        <v>39</v>
      </c>
      <c r="D110" t="s">
        <v>16</v>
      </c>
    </row>
    <row r="111" spans="2:4" x14ac:dyDescent="0.25">
      <c r="B111" t="s">
        <v>117</v>
      </c>
      <c r="C111">
        <v>51</v>
      </c>
      <c r="D111" t="s">
        <v>16</v>
      </c>
    </row>
    <row r="122" spans="2:4" x14ac:dyDescent="0.25">
      <c r="B122" s="9">
        <v>1</v>
      </c>
      <c r="C122" s="9" t="s">
        <v>2</v>
      </c>
      <c r="D122" s="9">
        <v>3</v>
      </c>
    </row>
    <row r="123" spans="2:4" x14ac:dyDescent="0.25">
      <c r="B123" s="9">
        <v>2</v>
      </c>
      <c r="C123" s="9" t="s">
        <v>31</v>
      </c>
      <c r="D123" s="9">
        <v>1</v>
      </c>
    </row>
    <row r="124" spans="2:4" x14ac:dyDescent="0.25">
      <c r="B124" s="9">
        <v>3</v>
      </c>
      <c r="C124" s="9" t="s">
        <v>32</v>
      </c>
      <c r="D124" s="9">
        <v>1</v>
      </c>
    </row>
    <row r="125" spans="2:4" x14ac:dyDescent="0.25">
      <c r="B125" s="9">
        <v>4</v>
      </c>
      <c r="C125" s="9" t="s">
        <v>4</v>
      </c>
      <c r="D125" s="9">
        <v>1</v>
      </c>
    </row>
    <row r="128" spans="2:4" x14ac:dyDescent="0.25">
      <c r="C128" s="10" t="s">
        <v>36</v>
      </c>
      <c r="D128" s="10">
        <v>8</v>
      </c>
    </row>
    <row r="129" spans="2:4" x14ac:dyDescent="0.25">
      <c r="C129" s="10" t="s">
        <v>37</v>
      </c>
      <c r="D129" s="10">
        <v>4</v>
      </c>
    </row>
    <row r="130" spans="2:4" x14ac:dyDescent="0.25">
      <c r="C130" s="10" t="s">
        <v>38</v>
      </c>
      <c r="D130" s="10">
        <v>1</v>
      </c>
    </row>
    <row r="131" spans="2:4" x14ac:dyDescent="0.25">
      <c r="C131" s="10" t="s">
        <v>39</v>
      </c>
      <c r="D131" s="10">
        <v>0.1</v>
      </c>
    </row>
    <row r="132" spans="2:4" x14ac:dyDescent="0.25">
      <c r="C132" s="10" t="s">
        <v>40</v>
      </c>
      <c r="D132" s="10">
        <v>0.03</v>
      </c>
    </row>
    <row r="134" spans="2:4" x14ac:dyDescent="0.25">
      <c r="B134" t="s">
        <v>47</v>
      </c>
      <c r="C134">
        <v>15</v>
      </c>
    </row>
  </sheetData>
  <customSheetViews>
    <customSheetView guid="{B65C0633-0DD9-4037-91FD-3863283516E5}" state="hidden">
      <selection activeCell="G13" sqref="G13"/>
      <pageMargins left="0.7" right="0.7" top="0.75" bottom="0.75" header="0.3" footer="0.3"/>
      <pageSetup paperSize="9" orientation="portrait" r:id="rId1"/>
    </customSheetView>
  </customSheetViews>
  <mergeCells count="1">
    <mergeCell ref="B8:C8"/>
  </mergeCell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Berekening</vt:lpstr>
      <vt:lpstr>Achtergronden</vt:lpstr>
      <vt:lpstr>Koper</vt:lpstr>
      <vt:lpstr>Materiaal</vt:lpstr>
      <vt:lpstr>matspatie</vt:lpstr>
      <vt:lpstr>PE_SDR_11</vt:lpstr>
      <vt:lpstr>PE_SDR_17.6</vt:lpstr>
      <vt:lpstr>SPVC_SDR_33</vt:lpstr>
      <vt:lpstr>SPVC_SDR_41</vt:lpstr>
      <vt:lpstr>Staal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Laan, Michiel van der</dc:creator>
  <cp:lastModifiedBy>Laan, Michiel van der</cp:lastModifiedBy>
  <dcterms:created xsi:type="dcterms:W3CDTF">2018-10-29T14:07:57Z</dcterms:created>
  <dcterms:modified xsi:type="dcterms:W3CDTF">2020-06-04T13:43:48Z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2020-04-28T15:15:13Z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c4e07658-dbad-4a4a-a923-0df166914261</vt:lpwstr>
  </property>
  <property fmtid="{D5CDD505-2E9C-101B-9397-08002B2CF9AE}" pid="8" name="MSIP_Label_55e46f04-1151-4928-a464-2b4d83efefbb_ContentBits">
    <vt:lpwstr>0</vt:lpwstr>
  </property>
</Properties>
</file>